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5"/>
  </bookViews>
  <sheets>
    <sheet name="IS" sheetId="1" r:id="rId1"/>
    <sheet name="BS" sheetId="2" r:id="rId2"/>
    <sheet name="SOCIE" sheetId="3" r:id="rId3"/>
    <sheet name="CF" sheetId="4" r:id="rId4"/>
    <sheet name="NOTES(1)" sheetId="5" r:id="rId5"/>
    <sheet name="NOTES(2)" sheetId="6" r:id="rId6"/>
  </sheets>
  <definedNames>
    <definedName name="_xlnm.Print_Area" localSheetId="1">'BS'!$A$1:$H$60</definedName>
    <definedName name="_xlnm.Print_Area" localSheetId="3">'CF'!$A$1:$I$74</definedName>
    <definedName name="_xlnm.Print_Area" localSheetId="0">'IS'!$A$1:$L$42</definedName>
    <definedName name="_xlnm.Print_Area" localSheetId="4">'NOTES(1)'!$A$1:$J$237</definedName>
    <definedName name="_xlnm.Print_Area" localSheetId="5">'NOTES(2)'!$A$1:$J$358</definedName>
    <definedName name="_xlnm.Print_Area" localSheetId="2">'SOCIE'!$A$1:$L$65</definedName>
  </definedNames>
  <calcPr fullCalcOnLoad="1"/>
</workbook>
</file>

<file path=xl/sharedStrings.xml><?xml version="1.0" encoding="utf-8"?>
<sst xmlns="http://schemas.openxmlformats.org/spreadsheetml/2006/main" count="488" uniqueCount="319">
  <si>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</si>
  <si>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</si>
  <si>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</si>
  <si>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</si>
  <si>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</si>
  <si>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</si>
  <si>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</si>
  <si>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</si>
  <si>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</si>
  <si>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</si>
  <si>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</si>
  <si>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RM'000</t>
  </si>
  <si>
    <t>(restated)</t>
  </si>
  <si>
    <t xml:space="preserve"> </t>
  </si>
  <si>
    <t>ASSETS</t>
  </si>
  <si>
    <t>Non-Current Assets</t>
  </si>
  <si>
    <t>Investments in associates</t>
  </si>
  <si>
    <t>Deferred tax assets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</si>
  <si>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</si>
  <si>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</si>
  <si>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</si>
  <si>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</si>
  <si>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</si>
  <si>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</si>
  <si>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</si>
  <si>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</si>
  <si>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</si>
  <si>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</si>
  <si>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</si>
  <si>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</si>
  <si>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</si>
  <si>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Retained profits</t>
  </si>
  <si>
    <t>Replanting expenses</t>
  </si>
  <si>
    <t>Development expenditure</t>
  </si>
  <si>
    <t>Deferred tax liabilities</t>
  </si>
  <si>
    <t>Distributable</t>
  </si>
  <si>
    <t>Share</t>
  </si>
  <si>
    <t>Revaluation</t>
  </si>
  <si>
    <t>Reserve on</t>
  </si>
  <si>
    <t>Retained</t>
  </si>
  <si>
    <t>Capital</t>
  </si>
  <si>
    <t>Premium</t>
  </si>
  <si>
    <t>Reserve</t>
  </si>
  <si>
    <t>Consolidation</t>
  </si>
  <si>
    <t>Profits</t>
  </si>
  <si>
    <t>Total</t>
  </si>
  <si>
    <t>Realisation of revaluation</t>
  </si>
  <si>
    <t xml:space="preserve">  reserve upon depreciation</t>
  </si>
  <si>
    <t xml:space="preserve">  reserve upon assets disposal</t>
  </si>
  <si>
    <t>Cash Flows From Operating Activities</t>
  </si>
  <si>
    <t>Adjustments for:</t>
  </si>
  <si>
    <t>Amortisation of goodwill on consolidation</t>
  </si>
  <si>
    <t>Depreciation</t>
  </si>
  <si>
    <t>Gain on disposal of other investments</t>
  </si>
  <si>
    <t>Gain on disposal of property, plant and equipment</t>
  </si>
  <si>
    <t>Property, plant and equipment written off</t>
  </si>
  <si>
    <t>Provision for diminution in value of other investments</t>
  </si>
  <si>
    <t>Reversal of provision for diminution in value of investment in an associate</t>
  </si>
  <si>
    <t>Interest income</t>
  </si>
  <si>
    <t>Operating profit before working capital changes</t>
  </si>
  <si>
    <t>Decrease in retirement benefit obligations</t>
  </si>
  <si>
    <t>Cash generated from operations</t>
  </si>
  <si>
    <t>Dividends received from associates</t>
  </si>
  <si>
    <t>Dividends received from other investments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</si>
  <si>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</si>
  <si>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</si>
  <si>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</si>
  <si>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</si>
  <si>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</si>
  <si>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</si>
  <si>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</si>
  <si>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</si>
  <si>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</si>
  <si>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cash used in investing activities</t>
  </si>
  <si>
    <t>Cash Flow From Financing Activity</t>
  </si>
  <si>
    <t>Net cash used in financing activity</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</si>
  <si>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</si>
  <si>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</si>
  <si>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</si>
  <si>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</si>
  <si>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</si>
  <si>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</si>
  <si>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</si>
  <si>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</si>
  <si>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Non-Current Liabilities</t>
  </si>
  <si>
    <t>Current Liabilities</t>
  </si>
  <si>
    <t>Trade payables</t>
  </si>
  <si>
    <t>Other payables</t>
  </si>
  <si>
    <t>Tax payable</t>
  </si>
  <si>
    <t>Total liabilities</t>
  </si>
  <si>
    <t>TOTAL EQUITY AND LIABILITIES</t>
  </si>
  <si>
    <t>Non-distributable</t>
  </si>
  <si>
    <r>
      <t xml:space="preserve">UNITED MALACCA BERHAD </t>
    </r>
    <r>
      <rPr>
        <b/>
        <sz val="9"/>
        <rFont val="Arial"/>
        <family val="2"/>
      </rPr>
      <t>(1319 - V)</t>
    </r>
  </si>
  <si>
    <t>Cash on hand and at bank</t>
  </si>
  <si>
    <t>Less: Deposits pledged to banks for bank guarantee facilities</t>
  </si>
  <si>
    <t>1.</t>
  </si>
  <si>
    <t>2.</t>
  </si>
  <si>
    <t>FRS 3</t>
  </si>
  <si>
    <t>FRS 101</t>
  </si>
  <si>
    <t>FRS 102</t>
  </si>
  <si>
    <t>FRS 108</t>
  </si>
  <si>
    <t>FRS 110</t>
  </si>
  <si>
    <t>FRS 116</t>
  </si>
  <si>
    <t>FRS 127</t>
  </si>
  <si>
    <t>FRS 128</t>
  </si>
  <si>
    <t>FRS 132</t>
  </si>
  <si>
    <t>FRS 133</t>
  </si>
  <si>
    <t>FRS 136</t>
  </si>
  <si>
    <t>(a)</t>
  </si>
  <si>
    <t>(b)</t>
  </si>
  <si>
    <t>FRS 101: Presentation of Financial Statements</t>
  </si>
  <si>
    <t>3.</t>
  </si>
  <si>
    <t>FRS 117</t>
  </si>
  <si>
    <t>FRS 124</t>
  </si>
  <si>
    <t>FRS 139</t>
  </si>
  <si>
    <t>Restated</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</si>
  <si>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</si>
  <si>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</si>
  <si>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</si>
  <si>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</si>
  <si>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</si>
  <si>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</si>
  <si>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</si>
  <si>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</si>
  <si>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</si>
  <si>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</si>
  <si>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</si>
  <si>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</si>
  <si>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</si>
  <si>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</si>
  <si>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</si>
  <si>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</si>
  <si>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</si>
  <si>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</si>
  <si>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</si>
  <si>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</si>
  <si>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19.</t>
  </si>
  <si>
    <t>20.</t>
  </si>
  <si>
    <t>21.</t>
  </si>
  <si>
    <t>Current tax expense</t>
  </si>
  <si>
    <t>Deferred tax expense</t>
  </si>
  <si>
    <t>22.</t>
  </si>
  <si>
    <t>23.</t>
  </si>
  <si>
    <t>Total purchases</t>
  </si>
  <si>
    <t xml:space="preserve">  - marketable securities</t>
  </si>
  <si>
    <t>Total sales</t>
  </si>
  <si>
    <t xml:space="preserve">  - other investments</t>
  </si>
  <si>
    <t>At cost</t>
  </si>
  <si>
    <t>At carrying amount</t>
  </si>
  <si>
    <t>At market value</t>
  </si>
  <si>
    <t>24.</t>
  </si>
  <si>
    <t>25.</t>
  </si>
  <si>
    <t>26.</t>
  </si>
  <si>
    <t>(i)</t>
  </si>
  <si>
    <t>(ii)</t>
  </si>
  <si>
    <t>By order of the Board,</t>
  </si>
  <si>
    <t xml:space="preserve">                                                                                                                    </t>
  </si>
  <si>
    <t>Ended</t>
  </si>
  <si>
    <t>NOTES TO THE QUARTERLY FINANCIAL STATEMENTS</t>
  </si>
  <si>
    <t xml:space="preserve">FRS 3: Business Combinations, FRS 136: Impairment of Assets </t>
  </si>
  <si>
    <t>*</t>
  </si>
  <si>
    <t>As previously stated</t>
  </si>
  <si>
    <t>Prior year adjustments</t>
  </si>
  <si>
    <t xml:space="preserve"> - effects of adopting FRS 3</t>
  </si>
  <si>
    <t xml:space="preserve">      by an associate</t>
  </si>
  <si>
    <t>Current Quarter</t>
  </si>
  <si>
    <t>Effects of adopting</t>
  </si>
  <si>
    <t>As</t>
  </si>
  <si>
    <t>As Previously</t>
  </si>
  <si>
    <t>Stated</t>
  </si>
  <si>
    <t>Share of profit of associates</t>
  </si>
  <si>
    <t>Profit before taxation</t>
  </si>
  <si>
    <t>Taxation</t>
  </si>
  <si>
    <t>Balance at 1 May 2005</t>
  </si>
  <si>
    <t>Balance at 1 May 2005 (restated*)</t>
  </si>
  <si>
    <t>Profit for the period (restated*)</t>
  </si>
  <si>
    <t>Balance at 1 May 2006</t>
  </si>
  <si>
    <t xml:space="preserve">Profit for the period </t>
  </si>
  <si>
    <t>New/Revised FRSs</t>
  </si>
  <si>
    <t>CONSOLIDATED BALANCE SHEET</t>
  </si>
  <si>
    <t>As at 30 April 2006</t>
  </si>
  <si>
    <t xml:space="preserve">NOTES TO THE QUARTERLY FINANCIAL STATEMENTS </t>
  </si>
  <si>
    <t>CONDENSED CONSOLIDATED BALANCE SHEETS</t>
  </si>
  <si>
    <t>Net assets per stock unit (RM)</t>
  </si>
  <si>
    <t>Property, plant and equipment</t>
  </si>
  <si>
    <t>CONDENSED CONSOLIDATED CASH FLOW STATEMENTS</t>
  </si>
  <si>
    <t>: Business Combinations</t>
  </si>
  <si>
    <t>: Presentation of Financial Statements</t>
  </si>
  <si>
    <t>: Inventories</t>
  </si>
  <si>
    <t>: Accounting Policies, Changes in Estimates and Errors</t>
  </si>
  <si>
    <t>: Events after the Balance Sheet Date</t>
  </si>
  <si>
    <t>: Consolidated and Separate Financial Statements</t>
  </si>
  <si>
    <t>: Investments in Associates</t>
  </si>
  <si>
    <t>: Financial Instruments: Disclosure and Presentation</t>
  </si>
  <si>
    <t>: Earnings Per Share</t>
  </si>
  <si>
    <t>: Impairment of Assets</t>
  </si>
  <si>
    <t>: Leases</t>
  </si>
  <si>
    <t>: Financial Instruments: Recognition and Measurement</t>
  </si>
  <si>
    <t>FRS 101: Presentation of Financial Statements (cont'd)</t>
  </si>
  <si>
    <t>Cummulative</t>
  </si>
  <si>
    <t>Total revenue including inter-segment sales</t>
  </si>
  <si>
    <t>Elimination of inter-segment sales</t>
  </si>
  <si>
    <t xml:space="preserve">Ended </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</si>
  <si>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</si>
  <si>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</si>
  <si>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</si>
  <si>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</si>
  <si>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</si>
  <si>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</si>
  <si>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</si>
  <si>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</si>
  <si>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</si>
  <si>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Fully diluted earnings per stock unit (sen)</t>
  </si>
  <si>
    <t>CONDENSED CONSOLIDATED STATEMENTS OF CHANGES IN EQUITY</t>
  </si>
  <si>
    <t>CONSOLIDATED INCOME STATEMENT</t>
  </si>
  <si>
    <t>Reserve on consolidation</t>
  </si>
  <si>
    <t>INDIVIDUAL QUARTER</t>
  </si>
  <si>
    <t>3 MONTHS ENDED</t>
  </si>
  <si>
    <t>CUMULATIVE QUARTER</t>
  </si>
  <si>
    <t xml:space="preserve">         RM'000</t>
  </si>
  <si>
    <t xml:space="preserve">     RM'000</t>
  </si>
  <si>
    <t xml:space="preserve">     (restated)</t>
  </si>
  <si>
    <t>AS AT END OF</t>
  </si>
  <si>
    <t>CURRENT QUARTER</t>
  </si>
  <si>
    <t>FINANCIAL YEAR END</t>
  </si>
  <si>
    <t>30 APRIL 2006</t>
  </si>
  <si>
    <t>2005/2006</t>
  </si>
  <si>
    <t>2006/2007</t>
  </si>
  <si>
    <t>ENDED</t>
  </si>
  <si>
    <t>ACCOUNTING POLICIES AND BASIS OF PREPARATION</t>
  </si>
  <si>
    <t>ACCOUNTING POLICIES AND BASIS OF PREPARATION (CONT'D)</t>
  </si>
  <si>
    <t>COMPARATIVE FIGURES</t>
  </si>
  <si>
    <t>AUDITORS' REPORT OF PRECEDING ANNUAL FINANCIAL STATEMENTS</t>
  </si>
  <si>
    <t>ITEMS OF UNUSUAL NATURE</t>
  </si>
  <si>
    <t>CHANGES IN ACCOUNTING ESTIMATES</t>
  </si>
  <si>
    <t>VALUATIONS OF PROPERTY, PLANT AND EQUIPMENT</t>
  </si>
  <si>
    <t>CHANGES IN COMPOSITION OF THE GROUP</t>
  </si>
  <si>
    <t>CHANGES IN DEBT AND EQUITY SECURITIES</t>
  </si>
  <si>
    <t>CHANGES IN CONTINGENT LIABILITIES AND CONTINGENT ASSETS</t>
  </si>
  <si>
    <t>SEASONALITY OR CYCLICALITY OF OPERATIONS</t>
  </si>
  <si>
    <t>SUBSEQUENT EVENTS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</si>
  <si>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</si>
  <si>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</si>
  <si>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</si>
  <si>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</si>
  <si>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</si>
  <si>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</si>
  <si>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</si>
  <si>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</si>
  <si>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</si>
  <si>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</si>
  <si>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</si>
  <si>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</si>
  <si>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</si>
  <si>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</si>
  <si>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</si>
  <si>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</si>
  <si>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PURCHASE AND SALE OF QUOTED SECURITIES (CONT'D)</t>
  </si>
  <si>
    <t xml:space="preserve"> - effects of adopting new FRS</t>
  </si>
  <si>
    <t>Balance at 1 May 2006 (restated*)</t>
  </si>
  <si>
    <t>DIVIDEND PAID</t>
  </si>
  <si>
    <t>COMPARATIVE FIGURES (CONT'D)</t>
  </si>
  <si>
    <t>CLOSURE OF BOOKS</t>
  </si>
  <si>
    <t>27.</t>
  </si>
  <si>
    <t>CLOSURE OF BOOKS (CONT'D)</t>
  </si>
  <si>
    <t>(c)</t>
  </si>
  <si>
    <t>A stockholder shall qualify for dividend entitlement only in respect of:</t>
  </si>
  <si>
    <t>Provision for diminution in value of marketable securities</t>
  </si>
  <si>
    <t>Dividend paid</t>
  </si>
  <si>
    <t>Increase in inventories</t>
  </si>
  <si>
    <t>Company Secretary</t>
  </si>
  <si>
    <t>(Increase)/Decrease in receivables</t>
  </si>
  <si>
    <t>: Property, Plant and Equipment</t>
  </si>
  <si>
    <t>FOR THE THIRD QUARTER ENDED 31 JANUARY 2007</t>
  </si>
  <si>
    <t>31 JANUARY</t>
  </si>
  <si>
    <t>AS AT 31 JANUARY 2007</t>
  </si>
  <si>
    <t>31 JANUARY 2007</t>
  </si>
  <si>
    <t>FOR THE NINE MONTHS ENDED 31 JANUARY 2007</t>
  </si>
  <si>
    <t>Current 9 months ended</t>
  </si>
  <si>
    <t>31 January 2007</t>
  </si>
  <si>
    <t>Balance at  31 January 2007</t>
  </si>
  <si>
    <t>9 months ended 31 January 2006</t>
  </si>
  <si>
    <t>Balance at 31 January 2006 (restated*)</t>
  </si>
  <si>
    <t>9 MONTHS</t>
  </si>
  <si>
    <t>31 JAN. 2007</t>
  </si>
  <si>
    <t>31 JAN. 2006</t>
  </si>
  <si>
    <t>Unaudited Results for the Third Financial Quarter Ended 31 January 2007</t>
  </si>
  <si>
    <t>3 months ended 31 January 2006</t>
  </si>
  <si>
    <t>Nine Months</t>
  </si>
  <si>
    <t>As At 31 January 2007</t>
  </si>
  <si>
    <t>: Related Party Disclosures</t>
  </si>
  <si>
    <t xml:space="preserve">  shares in issue ('000 unit)</t>
  </si>
  <si>
    <t>Purchase of other investment</t>
  </si>
  <si>
    <t>(Gain)/Loss on disposal of marketable securities</t>
  </si>
  <si>
    <t>Reversal of retirement benefit obligations</t>
  </si>
  <si>
    <t>Decrease in payables</t>
  </si>
  <si>
    <t>Gain on disposal of:</t>
  </si>
  <si>
    <t>9 MONTHS ENDED</t>
  </si>
  <si>
    <t>Dividend paid during the nine months ended 31 January 2007</t>
  </si>
  <si>
    <t>In respect of financial year ended 30 April 2006:</t>
  </si>
  <si>
    <t>Final dividend of 8 sen less 28% taxation paid on 13 October 2006</t>
  </si>
  <si>
    <t>Dividend paid subsequent to Third Quarter ended 31 January 2007</t>
  </si>
  <si>
    <t>In respect of financial year ending 30 April 2007:</t>
  </si>
  <si>
    <t>NOTES TO THE QUARTERLY FINANCIAL STATEMENTS - CONT'D</t>
  </si>
  <si>
    <t>Dividends</t>
  </si>
  <si>
    <t>Dividend payable</t>
  </si>
  <si>
    <t>Dividend income</t>
  </si>
  <si>
    <t>Interim dividend of 6 sen less 27% taxation paid on 7 February 2007</t>
  </si>
  <si>
    <t>Melaka, 26 March 2007</t>
  </si>
  <si>
    <t>Todate the Company has received RM744,990.34 in respect of the principal</t>
  </si>
  <si>
    <t>amount pertaining to the compulsory acquisition of the 64.89 hectares as</t>
  </si>
  <si>
    <t>mentioned in Note 20 a(ii) above. The Company has commenced committal</t>
  </si>
  <si>
    <t>with the Orders of the High Court in the abovementioned Land Reference actions</t>
  </si>
  <si>
    <t>awarded by the High Court for both the abovementioned compulsory land</t>
  </si>
  <si>
    <t>acquisitions. The committal proceedings are currently on going in the High Court</t>
  </si>
  <si>
    <t>of Melaka.</t>
  </si>
  <si>
    <t>proceedings against the Land Administrator of Alor Gajah for failing to comply</t>
  </si>
  <si>
    <t>whereby the Land Administrator was ordered to pay the additional compensation</t>
  </si>
  <si>
    <t>MATERIAL LITIGATION - CONT'D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</si>
</sst>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29">
    <font>
      <sz val="10"/>
      <name val="Arial"/>
      <family val="0"/>
    </font>
    <font>
      <b/>
      <sz val="10"/>
      <name val="Arial"/>
      <family val="2"/>
    </font>
    <font>
      <b/>
      <sz val="14"/>
      <name val="Arial"/>
      <family val="2"/>
    </font>
    <font>
      <sz val="8"/>
      <name val="Arial"/>
      <family val="0"/>
    </font>
    <font>
      <sz val="12"/>
      <name val="Times New Roman"/>
      <family val="1"/>
    </font>
    <font>
      <sz val="12"/>
      <name val="Garamond"/>
      <family val="1"/>
    </font>
    <font>
      <sz val="12"/>
      <name val="Arial"/>
      <family val="2"/>
    </font>
    <font>
      <b/>
      <sz val="12"/>
      <name val="Arial"/>
      <family val="2"/>
    </font>
    <font>
      <sz val="14"/>
      <name val="Times New Roman"/>
      <family val="1"/>
    </font>
    <font>
      <sz val="9"/>
      <name val="Arial"/>
      <family val="2"/>
    </font>
    <font>
      <sz val="13"/>
      <name val="Arial"/>
      <family val="2"/>
    </font>
    <font>
      <b/>
      <sz val="9"/>
      <name val="Arial"/>
      <family val="2"/>
    </font>
    <font>
      <b/>
      <sz val="13"/>
      <name val="Arial"/>
      <family val="2"/>
    </font>
    <font>
      <sz val="11"/>
      <name val="Arial"/>
      <family val="2"/>
    </font>
    <font>
      <sz val="11"/>
      <name val="Times New Roman"/>
      <family val="1"/>
    </font>
    <font>
      <sz val="11"/>
      <name val="Garamond"/>
      <family val="1"/>
    </font>
    <font>
      <b/>
      <sz val="15"/>
      <name val="Arial"/>
      <family val="2"/>
    </font>
    <font>
      <sz val="10"/>
      <color indexed="10"/>
      <name val="Arial"/>
      <family val="2"/>
    </font>
    <font>
      <sz val="12"/>
      <color indexed="10"/>
      <name val="Arial"/>
      <family val="2"/>
    </font>
    <font>
      <i/>
      <sz val="12"/>
      <name val="Arial"/>
      <family val="2"/>
    </font>
    <font>
      <b/>
      <u val="single"/>
      <sz val="12"/>
      <name val="Arial"/>
      <family val="2"/>
    </font>
    <font>
      <u val="single"/>
      <sz val="12"/>
      <name val="Arial"/>
      <family val="2"/>
    </font>
    <font>
      <b/>
      <sz val="11.9"/>
      <name val="Arial"/>
      <family val="2"/>
    </font>
    <font>
      <u val="single"/>
      <sz val="10"/>
      <color indexed="12"/>
      <name val="Arial"/>
      <family val="0"/>
    </font>
    <font>
      <u val="single"/>
      <sz val="10"/>
      <color indexed="36"/>
      <name val="Arial"/>
      <family val="0"/>
    </font>
    <font>
      <b/>
      <u val="single"/>
      <sz val="13"/>
      <name val="Arial"/>
      <family val="2"/>
    </font>
    <font>
      <b/>
      <u val="singleAccounting"/>
      <sz val="12"/>
      <name val="Arial"/>
      <family val="2"/>
    </font>
    <font>
      <u val="single"/>
      <sz val="10"/>
      <name val="Arial"/>
      <family val="0"/>
    </font>
    <font>
      <b/>
      <u val="single"/>
      <sz val="10"/>
      <name val="Arial"/>
      <family val="2"/>
    </font>
  </fonts>
  <fills count="3">
    <fill>
      <patternFill/>
    </fill>
    <fill>
      <patternFill patternType="gray125"/>
    </fill>
    <fill>
      <patternFill patternType="solid">
        <fgColor indexed="43"/>
        <bgColor indexed="64"/>
      </patternFill>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4">
    <xf numFmtId="41"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4" fillId="0" borderId="0">
      <alignment/>
      <protection/>
    </xf>
    <xf numFmtId="0" fontId="4" fillId="0" borderId="0" applyBorder="0">
      <alignment/>
      <protection/>
    </xf>
    <xf numFmtId="9" fontId="0" fillId="0" borderId="0" applyFont="0" applyFill="0" applyBorder="0" applyAlignment="0" applyProtection="0"/>
  </cellStyleXfs>
  <cellXfs count="261">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21" applyNumberFormat="1" applyFont="1">
      <alignment/>
      <protection/>
    </xf>
    <xf numFmtId="0" fontId="4" fillId="0" borderId="0" xfId="21" applyFont="1">
      <alignment/>
      <protection/>
    </xf>
    <xf numFmtId="0" fontId="5" fillId="0" borderId="0" xfId="21" applyFont="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6" fillId="0" borderId="0" xfId="0" applyFont="1" applyBorder="1" applyAlignment="1">
      <alignment/>
    </xf>
    <xf numFmtId="41" fontId="0" fillId="0" borderId="0" xfId="0" applyFont="1" applyAlignment="1">
      <alignment/>
    </xf>
    <xf numFmtId="179" fontId="0" fillId="0" borderId="0" xfId="15" applyNumberFormat="1" applyFont="1" applyAlignment="1">
      <alignment/>
    </xf>
    <xf numFmtId="41" fontId="9" fillId="0" borderId="0" xfId="0" applyFont="1" applyAlignment="1">
      <alignment/>
    </xf>
    <xf numFmtId="41" fontId="10" fillId="0" borderId="0" xfId="0" applyFont="1" applyBorder="1" applyAlignment="1">
      <alignment/>
    </xf>
    <xf numFmtId="41" fontId="0" fillId="0" borderId="0" xfId="0" applyFont="1" applyBorder="1" applyAlignment="1">
      <alignment/>
    </xf>
    <xf numFmtId="0" fontId="0" fillId="0" borderId="0" xfId="21" applyNumberFormat="1" applyFont="1">
      <alignment/>
      <protection/>
    </xf>
    <xf numFmtId="0" fontId="0" fillId="0" borderId="0" xfId="21" applyFont="1">
      <alignment/>
      <protection/>
    </xf>
    <xf numFmtId="0" fontId="14" fillId="0" borderId="0" xfId="21" applyNumberFormat="1" applyFont="1">
      <alignment/>
      <protection/>
    </xf>
    <xf numFmtId="0" fontId="14" fillId="0" borderId="0" xfId="21" applyFont="1">
      <alignment/>
      <protection/>
    </xf>
    <xf numFmtId="0" fontId="15" fillId="0" borderId="0" xfId="21" applyFont="1">
      <alignment/>
      <protection/>
    </xf>
    <xf numFmtId="0" fontId="13" fillId="0" borderId="0" xfId="0" applyFont="1" applyAlignment="1">
      <alignment/>
    </xf>
    <xf numFmtId="0" fontId="16" fillId="0" borderId="0" xfId="0" applyFont="1" applyAlignment="1">
      <alignment/>
    </xf>
    <xf numFmtId="41" fontId="1" fillId="0" borderId="0" xfId="0" applyFont="1" applyBorder="1" applyAlignment="1">
      <alignment/>
    </xf>
    <xf numFmtId="0" fontId="12" fillId="0" borderId="0" xfId="0" applyFont="1" applyBorder="1" applyAlignment="1">
      <alignment/>
    </xf>
    <xf numFmtId="41" fontId="13" fillId="0" borderId="0" xfId="0" applyFont="1" applyBorder="1" applyAlignment="1">
      <alignment/>
    </xf>
    <xf numFmtId="41" fontId="13" fillId="0" borderId="0" xfId="0" applyFont="1" applyAlignment="1">
      <alignment/>
    </xf>
    <xf numFmtId="179" fontId="13" fillId="0" borderId="0" xfId="15" applyNumberFormat="1" applyFont="1" applyAlignment="1">
      <alignment/>
    </xf>
    <xf numFmtId="0" fontId="6" fillId="0" borderId="0" xfId="0" applyNumberFormat="1" applyFont="1" applyAlignment="1">
      <alignment/>
    </xf>
    <xf numFmtId="0" fontId="6" fillId="0" borderId="0" xfId="22" applyFont="1">
      <alignment/>
      <protection/>
    </xf>
    <xf numFmtId="41" fontId="6" fillId="0" borderId="0" xfId="0" applyFont="1" applyAlignment="1">
      <alignment/>
    </xf>
    <xf numFmtId="0" fontId="0" fillId="0" borderId="0" xfId="0" applyFont="1" applyBorder="1" applyAlignment="1">
      <alignment/>
    </xf>
    <xf numFmtId="41" fontId="6" fillId="0" borderId="0" xfId="0" applyFont="1" applyBorder="1" applyAlignment="1">
      <alignment/>
    </xf>
    <xf numFmtId="41" fontId="6" fillId="0" borderId="0" xfId="0" applyFont="1" applyFill="1" applyBorder="1" applyAlignment="1">
      <alignment/>
    </xf>
    <xf numFmtId="0" fontId="6" fillId="0" borderId="0" xfId="0" applyFont="1" applyAlignment="1">
      <alignment/>
    </xf>
    <xf numFmtId="0" fontId="7" fillId="0" borderId="0" xfId="0" applyFont="1" applyAlignment="1" quotePrefix="1">
      <alignment horizontal="center"/>
    </xf>
    <xf numFmtId="0" fontId="6" fillId="0" borderId="0" xfId="21" applyNumberFormat="1" applyFont="1">
      <alignment/>
      <protection/>
    </xf>
    <xf numFmtId="0" fontId="6" fillId="0" borderId="0" xfId="21" applyFont="1">
      <alignment/>
      <protection/>
    </xf>
    <xf numFmtId="0" fontId="7" fillId="0" borderId="0" xfId="0" applyFont="1" applyAlignment="1">
      <alignment horizontal="center"/>
    </xf>
    <xf numFmtId="0" fontId="6" fillId="0" borderId="1" xfId="0" applyFont="1" applyBorder="1" applyAlignment="1">
      <alignment/>
    </xf>
    <xf numFmtId="179" fontId="6" fillId="0" borderId="0" xfId="15" applyNumberFormat="1" applyFont="1" applyBorder="1" applyAlignment="1">
      <alignment/>
    </xf>
    <xf numFmtId="41" fontId="6" fillId="0" borderId="0" xfId="0" applyNumberFormat="1" applyFont="1" applyBorder="1" applyAlignment="1">
      <alignment/>
    </xf>
    <xf numFmtId="179" fontId="6" fillId="0" borderId="0" xfId="15" applyNumberFormat="1" applyFont="1" applyFill="1" applyBorder="1" applyAlignment="1">
      <alignment/>
    </xf>
    <xf numFmtId="41" fontId="6" fillId="0" borderId="0" xfId="0" applyNumberFormat="1" applyFont="1" applyFill="1" applyBorder="1" applyAlignment="1">
      <alignment/>
    </xf>
    <xf numFmtId="0" fontId="6" fillId="0" borderId="0" xfId="0" applyFont="1" applyAlignment="1">
      <alignment horizontal="center"/>
    </xf>
    <xf numFmtId="0" fontId="7" fillId="0" borderId="0" xfId="0" applyFont="1" applyFill="1" applyAlignment="1">
      <alignment/>
    </xf>
    <xf numFmtId="0" fontId="6" fillId="0" borderId="0" xfId="0" applyFont="1" applyFill="1" applyAlignment="1">
      <alignment/>
    </xf>
    <xf numFmtId="0" fontId="7" fillId="0" borderId="0" xfId="0" applyFont="1" applyBorder="1" applyAlignment="1">
      <alignment horizontal="center"/>
    </xf>
    <xf numFmtId="14" fontId="20" fillId="0" borderId="0" xfId="0" applyNumberFormat="1" applyFont="1" applyFill="1" applyAlignment="1" quotePrefix="1">
      <alignment horizontal="left"/>
    </xf>
    <xf numFmtId="0" fontId="7" fillId="0" borderId="0" xfId="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alignment/>
    </xf>
    <xf numFmtId="41" fontId="20" fillId="0" borderId="0" xfId="0" applyFont="1" applyBorder="1" applyAlignment="1">
      <alignment/>
    </xf>
    <xf numFmtId="41" fontId="7" fillId="0" borderId="0" xfId="0" applyFont="1" applyBorder="1" applyAlignment="1">
      <alignment/>
    </xf>
    <xf numFmtId="179" fontId="6" fillId="0" borderId="0" xfId="15" applyNumberFormat="1" applyFont="1" applyAlignment="1">
      <alignment/>
    </xf>
    <xf numFmtId="179" fontId="6" fillId="0" borderId="0" xfId="15" applyNumberFormat="1" applyFont="1" applyBorder="1" applyAlignment="1">
      <alignment horizontal="right"/>
    </xf>
    <xf numFmtId="178" fontId="6" fillId="0" borderId="0" xfId="15" applyNumberFormat="1" applyFont="1" applyFill="1" applyBorder="1" applyAlignment="1">
      <alignment horizontal="right"/>
    </xf>
    <xf numFmtId="179" fontId="6" fillId="0" borderId="0" xfId="0" applyNumberFormat="1" applyFont="1" applyAlignment="1">
      <alignment/>
    </xf>
    <xf numFmtId="179" fontId="6" fillId="0" borderId="0" xfId="15" applyNumberFormat="1" applyFont="1" applyFill="1" applyBorder="1" applyAlignment="1">
      <alignment horizontal="right"/>
    </xf>
    <xf numFmtId="2" fontId="6" fillId="0" borderId="0" xfId="0" applyNumberFormat="1" applyFont="1" applyAlignment="1">
      <alignment/>
    </xf>
    <xf numFmtId="179" fontId="6" fillId="0" borderId="2" xfId="15" applyNumberFormat="1" applyFont="1" applyBorder="1" applyAlignment="1">
      <alignment horizontal="right"/>
    </xf>
    <xf numFmtId="179" fontId="6" fillId="0" borderId="3" xfId="15" applyNumberFormat="1" applyFont="1" applyBorder="1" applyAlignment="1">
      <alignment horizontal="right"/>
    </xf>
    <xf numFmtId="41" fontId="6" fillId="0" borderId="0" xfId="0" applyFont="1" applyBorder="1" applyAlignment="1" quotePrefix="1">
      <alignment/>
    </xf>
    <xf numFmtId="179" fontId="6" fillId="0" borderId="0" xfId="15" applyNumberFormat="1" applyFont="1" applyBorder="1" applyAlignment="1">
      <alignment horizontal="center"/>
    </xf>
    <xf numFmtId="41" fontId="7" fillId="0" borderId="0" xfId="0" applyFont="1" applyFill="1" applyBorder="1" applyAlignment="1">
      <alignment/>
    </xf>
    <xf numFmtId="180" fontId="6" fillId="0" borderId="0" xfId="0" applyNumberFormat="1" applyFont="1" applyFill="1" applyBorder="1" applyAlignment="1">
      <alignment/>
    </xf>
    <xf numFmtId="180" fontId="6" fillId="0" borderId="0" xfId="0" applyNumberFormat="1" applyFont="1" applyFill="1" applyBorder="1" applyAlignment="1">
      <alignment horizontal="right"/>
    </xf>
    <xf numFmtId="180" fontId="6" fillId="0" borderId="2" xfId="0" applyNumberFormat="1" applyFont="1" applyFill="1" applyBorder="1" applyAlignment="1">
      <alignment/>
    </xf>
    <xf numFmtId="179" fontId="6" fillId="0" borderId="4" xfId="15" applyNumberFormat="1" applyFont="1" applyFill="1" applyBorder="1" applyAlignment="1">
      <alignment/>
    </xf>
    <xf numFmtId="180" fontId="6" fillId="0" borderId="0" xfId="0" applyNumberFormat="1" applyFont="1" applyFill="1" applyBorder="1" applyAlignment="1">
      <alignment horizontal="center"/>
    </xf>
    <xf numFmtId="0" fontId="20" fillId="0" borderId="0" xfId="0" applyFont="1" applyAlignment="1">
      <alignment/>
    </xf>
    <xf numFmtId="179" fontId="6" fillId="0" borderId="0" xfId="0" applyNumberFormat="1" applyFont="1" applyAlignment="1">
      <alignment/>
    </xf>
    <xf numFmtId="179" fontId="6" fillId="0" borderId="2" xfId="0" applyNumberFormat="1" applyFont="1" applyBorder="1" applyAlignment="1">
      <alignment/>
    </xf>
    <xf numFmtId="179" fontId="6" fillId="0" borderId="4" xfId="0" applyNumberFormat="1" applyFont="1" applyBorder="1" applyAlignment="1">
      <alignment/>
    </xf>
    <xf numFmtId="179" fontId="6" fillId="0" borderId="1" xfId="0" applyNumberFormat="1" applyFont="1" applyBorder="1" applyAlignment="1">
      <alignment/>
    </xf>
    <xf numFmtId="179" fontId="6" fillId="0" borderId="3" xfId="0" applyNumberFormat="1" applyFont="1" applyBorder="1" applyAlignment="1">
      <alignment/>
    </xf>
    <xf numFmtId="15" fontId="7" fillId="0" borderId="0" xfId="0" applyNumberFormat="1" applyFont="1" applyBorder="1" applyAlignment="1">
      <alignment horizontal="center"/>
    </xf>
    <xf numFmtId="15" fontId="7" fillId="0" borderId="0" xfId="0" applyNumberFormat="1" applyFont="1" applyBorder="1" applyAlignment="1" quotePrefix="1">
      <alignment horizontal="center"/>
    </xf>
    <xf numFmtId="0" fontId="6" fillId="0" borderId="0" xfId="0" applyFont="1" applyBorder="1" applyAlignment="1">
      <alignment/>
    </xf>
    <xf numFmtId="179" fontId="6" fillId="0" borderId="0" xfId="0" applyNumberFormat="1" applyFont="1" applyBorder="1" applyAlignment="1">
      <alignment/>
    </xf>
    <xf numFmtId="0" fontId="4" fillId="0" borderId="0" xfId="21" applyFont="1" applyBorder="1">
      <alignment/>
      <protection/>
    </xf>
    <xf numFmtId="0" fontId="6" fillId="0" borderId="0" xfId="21" applyFont="1" applyBorder="1">
      <alignment/>
      <protection/>
    </xf>
    <xf numFmtId="179" fontId="6" fillId="0" borderId="0" xfId="15" applyNumberFormat="1" applyFont="1" applyFill="1" applyBorder="1" applyAlignment="1">
      <alignment horizontal="center"/>
    </xf>
    <xf numFmtId="179" fontId="6" fillId="0" borderId="0" xfId="0" applyNumberFormat="1" applyFont="1" applyBorder="1" applyAlignment="1">
      <alignment/>
    </xf>
    <xf numFmtId="179" fontId="0" fillId="0" borderId="0" xfId="15" applyNumberFormat="1" applyFont="1" applyBorder="1" applyAlignment="1">
      <alignment/>
    </xf>
    <xf numFmtId="0" fontId="14" fillId="0" borderId="0" xfId="21" applyFont="1" applyBorder="1">
      <alignment/>
      <protection/>
    </xf>
    <xf numFmtId="179" fontId="13" fillId="0" borderId="0" xfId="15" applyNumberFormat="1" applyFont="1" applyBorder="1" applyAlignment="1">
      <alignment/>
    </xf>
    <xf numFmtId="179" fontId="6" fillId="0" borderId="0" xfId="0" applyNumberFormat="1"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179" fontId="6" fillId="0" borderId="0" xfId="0" applyNumberFormat="1" applyFont="1" applyBorder="1" applyAlignment="1">
      <alignment/>
    </xf>
    <xf numFmtId="179" fontId="6" fillId="0" borderId="0" xfId="0" applyNumberFormat="1" applyFont="1" applyAlignment="1">
      <alignment/>
    </xf>
    <xf numFmtId="0" fontId="6" fillId="0" borderId="0" xfId="21" applyFont="1" applyBorder="1" applyAlignment="1">
      <alignment/>
      <protection/>
    </xf>
    <xf numFmtId="0" fontId="4" fillId="0" borderId="0" xfId="21" applyFont="1" applyBorder="1" applyAlignment="1">
      <alignment/>
      <protection/>
    </xf>
    <xf numFmtId="0" fontId="6" fillId="0" borderId="0" xfId="0" applyFont="1" applyAlignment="1">
      <alignment horizontal="center"/>
    </xf>
    <xf numFmtId="0" fontId="6" fillId="0" borderId="0" xfId="21" applyFont="1" applyAlignment="1">
      <alignment horizontal="center"/>
      <protection/>
    </xf>
    <xf numFmtId="0" fontId="4" fillId="0" borderId="0" xfId="21" applyFont="1" applyAlignment="1">
      <alignment horizontal="center"/>
      <protection/>
    </xf>
    <xf numFmtId="179" fontId="6" fillId="0" borderId="2" xfId="0" applyNumberFormat="1" applyFont="1" applyFill="1" applyBorder="1" applyAlignment="1">
      <alignment/>
    </xf>
    <xf numFmtId="179" fontId="6" fillId="0" borderId="0" xfId="0" applyNumberFormat="1" applyFont="1" applyFill="1" applyAlignment="1">
      <alignment/>
    </xf>
    <xf numFmtId="179" fontId="6" fillId="0" borderId="4" xfId="0" applyNumberFormat="1" applyFont="1" applyFill="1" applyBorder="1" applyAlignment="1">
      <alignment/>
    </xf>
    <xf numFmtId="14" fontId="20" fillId="0" borderId="0" xfId="0" applyNumberFormat="1" applyFont="1" applyFill="1" applyAlignment="1">
      <alignment horizontal="left"/>
    </xf>
    <xf numFmtId="0" fontId="6" fillId="0" borderId="0" xfId="0" applyFont="1" applyFill="1" applyAlignment="1">
      <alignment/>
    </xf>
    <xf numFmtId="179" fontId="6" fillId="0" borderId="3" xfId="0" applyNumberFormat="1" applyFont="1" applyFill="1" applyBorder="1" applyAlignment="1">
      <alignment/>
    </xf>
    <xf numFmtId="0" fontId="4" fillId="0" borderId="0" xfId="21" applyFont="1" applyFill="1">
      <alignment/>
      <protection/>
    </xf>
    <xf numFmtId="179" fontId="6" fillId="0" borderId="0" xfId="0" applyNumberFormat="1" applyFont="1" applyAlignment="1">
      <alignment horizontal="center"/>
    </xf>
    <xf numFmtId="41" fontId="6" fillId="0" borderId="0" xfId="0" applyFont="1" applyAlignment="1">
      <alignment horizontal="center"/>
    </xf>
    <xf numFmtId="0" fontId="6" fillId="0" borderId="4" xfId="0" applyFont="1" applyFill="1" applyBorder="1" applyAlignment="1">
      <alignment/>
    </xf>
    <xf numFmtId="178" fontId="6" fillId="0" borderId="0" xfId="15" applyNumberFormat="1" applyFont="1" applyBorder="1" applyAlignment="1">
      <alignment/>
    </xf>
    <xf numFmtId="0" fontId="6" fillId="0" borderId="0" xfId="0" applyFont="1" applyAlignment="1">
      <alignment/>
    </xf>
    <xf numFmtId="0" fontId="7" fillId="0" borderId="0" xfId="0" applyFont="1" applyAlignment="1">
      <alignment/>
    </xf>
    <xf numFmtId="179" fontId="6" fillId="0" borderId="1" xfId="15" applyNumberFormat="1" applyFont="1" applyBorder="1" applyAlignment="1">
      <alignment/>
    </xf>
    <xf numFmtId="41" fontId="6" fillId="0" borderId="0" xfId="0" applyNumberFormat="1" applyFont="1" applyAlignment="1">
      <alignment/>
    </xf>
    <xf numFmtId="179" fontId="6" fillId="0" borderId="0" xfId="0" applyNumberFormat="1" applyFont="1" applyFill="1" applyBorder="1" applyAlignment="1">
      <alignment/>
    </xf>
    <xf numFmtId="0" fontId="7" fillId="0" borderId="0" xfId="0" applyFont="1" applyFill="1" applyBorder="1" applyAlignment="1">
      <alignment horizontal="left" wrapText="1"/>
    </xf>
    <xf numFmtId="0" fontId="25" fillId="0" borderId="0" xfId="0" applyFont="1" applyBorder="1" applyAlignment="1">
      <alignment/>
    </xf>
    <xf numFmtId="0" fontId="6" fillId="0" borderId="2" xfId="0" applyFont="1" applyBorder="1" applyAlignment="1">
      <alignment/>
    </xf>
    <xf numFmtId="179" fontId="6" fillId="0" borderId="2" xfId="0" applyNumberFormat="1" applyFont="1" applyBorder="1" applyAlignment="1">
      <alignment/>
    </xf>
    <xf numFmtId="179" fontId="6" fillId="0" borderId="2" xfId="0" applyNumberFormat="1" applyFont="1" applyBorder="1" applyAlignment="1">
      <alignment horizontal="center"/>
    </xf>
    <xf numFmtId="0" fontId="7" fillId="0" borderId="4" xfId="0" applyFont="1" applyBorder="1" applyAlignment="1">
      <alignment/>
    </xf>
    <xf numFmtId="0" fontId="6" fillId="0" borderId="4" xfId="0" applyFont="1" applyBorder="1" applyAlignment="1">
      <alignment/>
    </xf>
    <xf numFmtId="179" fontId="6" fillId="0" borderId="4" xfId="0" applyNumberFormat="1" applyFont="1" applyBorder="1" applyAlignment="1">
      <alignment/>
    </xf>
    <xf numFmtId="0" fontId="6" fillId="0" borderId="1" xfId="0" applyNumberFormat="1" applyFont="1" applyBorder="1" applyAlignment="1">
      <alignment/>
    </xf>
    <xf numFmtId="179" fontId="6" fillId="0" borderId="1" xfId="0" applyNumberFormat="1" applyFont="1" applyBorder="1" applyAlignment="1">
      <alignment/>
    </xf>
    <xf numFmtId="0" fontId="6" fillId="0" borderId="1" xfId="0" applyFont="1" applyBorder="1" applyAlignment="1">
      <alignment/>
    </xf>
    <xf numFmtId="0" fontId="6" fillId="0" borderId="1" xfId="0" applyFont="1" applyFill="1" applyBorder="1" applyAlignment="1">
      <alignment/>
    </xf>
    <xf numFmtId="0" fontId="7" fillId="0" borderId="2" xfId="0" applyFont="1" applyBorder="1" applyAlignment="1">
      <alignment horizontal="center"/>
    </xf>
    <xf numFmtId="0" fontId="6" fillId="0" borderId="3" xfId="0" applyFont="1" applyBorder="1" applyAlignment="1">
      <alignment/>
    </xf>
    <xf numFmtId="0" fontId="7" fillId="0" borderId="3" xfId="0" applyFont="1" applyBorder="1" applyAlignment="1">
      <alignment/>
    </xf>
    <xf numFmtId="179" fontId="6" fillId="0" borderId="0" xfId="0" applyNumberFormat="1" applyFont="1" applyFill="1" applyBorder="1" applyAlignment="1">
      <alignment/>
    </xf>
    <xf numFmtId="0" fontId="6" fillId="0" borderId="5" xfId="21" applyNumberFormat="1" applyFont="1" applyBorder="1">
      <alignment/>
      <protection/>
    </xf>
    <xf numFmtId="0" fontId="4" fillId="0" borderId="5" xfId="21" applyFont="1" applyBorder="1">
      <alignment/>
      <protection/>
    </xf>
    <xf numFmtId="43" fontId="6" fillId="0" borderId="5" xfId="0" applyNumberFormat="1" applyFont="1" applyBorder="1" applyAlignment="1">
      <alignment/>
    </xf>
    <xf numFmtId="15" fontId="7" fillId="0" borderId="2" xfId="0" applyNumberFormat="1" applyFont="1" applyBorder="1" applyAlignment="1" quotePrefix="1">
      <alignment horizontal="center"/>
    </xf>
    <xf numFmtId="0" fontId="6" fillId="0" borderId="2" xfId="0" applyFont="1" applyFill="1" applyBorder="1" applyAlignment="1">
      <alignment wrapText="1"/>
    </xf>
    <xf numFmtId="0" fontId="7" fillId="0" borderId="4" xfId="0" applyFont="1" applyFill="1" applyBorder="1" applyAlignment="1">
      <alignment horizontal="left" wrapText="1"/>
    </xf>
    <xf numFmtId="41" fontId="6" fillId="0" borderId="2" xfId="0" applyFont="1" applyBorder="1" applyAlignment="1">
      <alignment/>
    </xf>
    <xf numFmtId="41" fontId="7" fillId="0" borderId="3" xfId="0" applyFont="1" applyBorder="1" applyAlignment="1">
      <alignment/>
    </xf>
    <xf numFmtId="41" fontId="6" fillId="0" borderId="3" xfId="0" applyFont="1" applyBorder="1" applyAlignment="1">
      <alignment/>
    </xf>
    <xf numFmtId="41" fontId="7" fillId="0" borderId="4" xfId="0" applyFont="1" applyBorder="1" applyAlignment="1">
      <alignment/>
    </xf>
    <xf numFmtId="41" fontId="6" fillId="0" borderId="4" xfId="0" applyFont="1" applyBorder="1" applyAlignment="1">
      <alignment/>
    </xf>
    <xf numFmtId="179" fontId="6" fillId="0" borderId="4" xfId="15" applyNumberFormat="1" applyFont="1" applyBorder="1" applyAlignment="1">
      <alignment horizontal="right"/>
    </xf>
    <xf numFmtId="41" fontId="6" fillId="0" borderId="2" xfId="0" applyFont="1" applyFill="1" applyBorder="1" applyAlignment="1">
      <alignment/>
    </xf>
    <xf numFmtId="41" fontId="6" fillId="0" borderId="4" xfId="0" applyFont="1" applyFill="1" applyBorder="1" applyAlignment="1">
      <alignment/>
    </xf>
    <xf numFmtId="0" fontId="7" fillId="0" borderId="2" xfId="0" applyFont="1" applyBorder="1" applyAlignment="1" quotePrefix="1">
      <alignment horizontal="center"/>
    </xf>
    <xf numFmtId="179" fontId="7" fillId="0" borderId="2" xfId="0" applyNumberFormat="1" applyFont="1" applyBorder="1" applyAlignment="1">
      <alignment horizontal="center"/>
    </xf>
    <xf numFmtId="0" fontId="21" fillId="0" borderId="0" xfId="0" applyFont="1" applyAlignment="1">
      <alignment/>
    </xf>
    <xf numFmtId="0" fontId="6" fillId="0" borderId="6" xfId="0" applyFont="1" applyBorder="1" applyAlignment="1">
      <alignment/>
    </xf>
    <xf numFmtId="179" fontId="6" fillId="0" borderId="6" xfId="0" applyNumberFormat="1" applyFont="1" applyBorder="1" applyAlignment="1">
      <alignment/>
    </xf>
    <xf numFmtId="179" fontId="6" fillId="0" borderId="6" xfId="0" applyNumberFormat="1" applyFont="1" applyBorder="1" applyAlignment="1">
      <alignment/>
    </xf>
    <xf numFmtId="179" fontId="6" fillId="0" borderId="0" xfId="0" applyNumberFormat="1" applyFont="1" applyAlignment="1">
      <alignment horizontal="center"/>
    </xf>
    <xf numFmtId="15" fontId="7" fillId="0" borderId="0" xfId="0" applyNumberFormat="1" applyFont="1" applyAlignment="1">
      <alignment horizontal="right"/>
    </xf>
    <xf numFmtId="15" fontId="7" fillId="0" borderId="2" xfId="0" applyNumberFormat="1" applyFont="1" applyBorder="1" applyAlignment="1" quotePrefix="1">
      <alignment horizontal="right"/>
    </xf>
    <xf numFmtId="0" fontId="7" fillId="0" borderId="0" xfId="0" applyFont="1" applyFill="1" applyAlignment="1">
      <alignment horizontal="right"/>
    </xf>
    <xf numFmtId="15" fontId="7" fillId="0" borderId="0" xfId="0" applyNumberFormat="1" applyFont="1" applyFill="1" applyAlignment="1">
      <alignment horizontal="right"/>
    </xf>
    <xf numFmtId="15" fontId="7" fillId="0" borderId="2" xfId="0" applyNumberFormat="1" applyFont="1" applyFill="1" applyBorder="1" applyAlignment="1" quotePrefix="1">
      <alignment horizontal="right"/>
    </xf>
    <xf numFmtId="179" fontId="6" fillId="0" borderId="4" xfId="15" applyNumberFormat="1" applyFont="1" applyFill="1" applyBorder="1" applyAlignment="1">
      <alignment horizontal="center"/>
    </xf>
    <xf numFmtId="0" fontId="6" fillId="0" borderId="0" xfId="21" applyNumberFormat="1" applyFont="1" applyFill="1">
      <alignment/>
      <protection/>
    </xf>
    <xf numFmtId="0" fontId="6" fillId="0" borderId="0" xfId="21" applyFont="1" applyFill="1">
      <alignment/>
      <protection/>
    </xf>
    <xf numFmtId="0" fontId="7" fillId="0" borderId="0" xfId="0" applyNumberFormat="1" applyFont="1" applyFill="1" applyAlignment="1">
      <alignment horizontal="center"/>
    </xf>
    <xf numFmtId="0" fontId="7" fillId="0" borderId="0" xfId="22" applyFont="1" applyFill="1">
      <alignment/>
      <protection/>
    </xf>
    <xf numFmtId="0" fontId="7" fillId="0" borderId="0" xfId="0" applyFont="1" applyFill="1" applyBorder="1" applyAlignment="1">
      <alignment/>
    </xf>
    <xf numFmtId="0" fontId="7" fillId="0" borderId="0" xfId="0" applyNumberFormat="1" applyFont="1" applyAlignment="1">
      <alignment horizontal="center"/>
    </xf>
    <xf numFmtId="0" fontId="7" fillId="0" borderId="0" xfId="21" applyFont="1" applyAlignment="1">
      <alignment horizontal="center"/>
      <protection/>
    </xf>
    <xf numFmtId="178" fontId="6" fillId="0" borderId="1" xfId="15" applyNumberFormat="1" applyFont="1" applyBorder="1" applyAlignment="1">
      <alignment/>
    </xf>
    <xf numFmtId="178" fontId="0" fillId="0" borderId="0" xfId="15" applyNumberFormat="1" applyFont="1" applyFill="1" applyAlignment="1">
      <alignment/>
    </xf>
    <xf numFmtId="178" fontId="9" fillId="0" borderId="0" xfId="15" applyNumberFormat="1" applyFont="1" applyFill="1" applyAlignment="1">
      <alignment/>
    </xf>
    <xf numFmtId="178" fontId="11" fillId="0" borderId="0" xfId="15" applyNumberFormat="1" applyFont="1" applyFill="1" applyAlignment="1">
      <alignment horizontal="right"/>
    </xf>
    <xf numFmtId="178" fontId="26" fillId="0" borderId="0" xfId="15" applyNumberFormat="1" applyFont="1" applyFill="1" applyAlignment="1" quotePrefix="1">
      <alignment horizontal="center"/>
    </xf>
    <xf numFmtId="0" fontId="7" fillId="0" borderId="0" xfId="0" applyFont="1" applyFill="1" applyAlignment="1">
      <alignment horizontal="center"/>
    </xf>
    <xf numFmtId="178" fontId="6" fillId="0" borderId="0" xfId="15" applyNumberFormat="1" applyFont="1" applyFill="1" applyAlignment="1">
      <alignment/>
    </xf>
    <xf numFmtId="178" fontId="6" fillId="0" borderId="0" xfId="15" applyNumberFormat="1" applyFont="1" applyFill="1" applyBorder="1" applyAlignment="1">
      <alignment horizontal="center"/>
    </xf>
    <xf numFmtId="0" fontId="6" fillId="0" borderId="0" xfId="21" applyFont="1" applyFill="1" applyBorder="1" applyAlignment="1">
      <alignment/>
      <protection/>
    </xf>
    <xf numFmtId="0" fontId="14" fillId="0" borderId="0" xfId="21" applyFont="1" applyFill="1">
      <alignment/>
      <protection/>
    </xf>
    <xf numFmtId="178" fontId="13" fillId="0" borderId="0" xfId="15" applyNumberFormat="1" applyFont="1" applyFill="1" applyAlignment="1">
      <alignment/>
    </xf>
    <xf numFmtId="0" fontId="27" fillId="0" borderId="0" xfId="0" applyFont="1" applyAlignment="1">
      <alignment/>
    </xf>
    <xf numFmtId="0" fontId="28" fillId="0" borderId="0" xfId="0" applyFont="1" applyFill="1" applyAlignment="1">
      <alignment/>
    </xf>
    <xf numFmtId="0" fontId="28" fillId="0" borderId="0" xfId="0" applyFont="1" applyFill="1" applyAlignment="1">
      <alignment horizontal="right"/>
    </xf>
    <xf numFmtId="0" fontId="27" fillId="0" borderId="0" xfId="0" applyFont="1" applyAlignment="1">
      <alignment/>
    </xf>
    <xf numFmtId="0" fontId="2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179" fontId="6" fillId="2" borderId="0" xfId="15" applyNumberFormat="1" applyFont="1" applyFill="1" applyBorder="1" applyAlignment="1">
      <alignment horizontal="right"/>
    </xf>
    <xf numFmtId="179" fontId="11" fillId="0" borderId="0" xfId="15" applyNumberFormat="1" applyFont="1" applyFill="1" applyBorder="1" applyAlignment="1">
      <alignment horizontal="right"/>
    </xf>
    <xf numFmtId="178" fontId="6" fillId="0" borderId="0" xfId="0" applyNumberFormat="1" applyFont="1" applyFill="1" applyAlignment="1">
      <alignment/>
    </xf>
    <xf numFmtId="178" fontId="6" fillId="0" borderId="4" xfId="15" applyNumberFormat="1" applyFont="1" applyFill="1" applyBorder="1" applyAlignment="1">
      <alignment/>
    </xf>
    <xf numFmtId="178" fontId="6" fillId="0" borderId="4" xfId="0" applyNumberFormat="1" applyFont="1" applyFill="1" applyBorder="1" applyAlignment="1">
      <alignment/>
    </xf>
    <xf numFmtId="0" fontId="7" fillId="0" borderId="2" xfId="0" applyFont="1" applyFill="1" applyBorder="1" applyAlignment="1">
      <alignment horizontal="center"/>
    </xf>
    <xf numFmtId="179" fontId="6" fillId="0" borderId="6" xfId="0" applyNumberFormat="1" applyFont="1" applyFill="1" applyBorder="1" applyAlignment="1">
      <alignment/>
    </xf>
    <xf numFmtId="43" fontId="6" fillId="0" borderId="1" xfId="0" applyNumberFormat="1" applyFont="1" applyFill="1" applyBorder="1" applyAlignment="1">
      <alignment/>
    </xf>
    <xf numFmtId="43" fontId="6" fillId="0" borderId="0" xfId="0" applyNumberFormat="1" applyFont="1" applyFill="1" applyBorder="1" applyAlignment="1">
      <alignment/>
    </xf>
    <xf numFmtId="179" fontId="6" fillId="0" borderId="0" xfId="0" applyNumberFormat="1" applyFont="1" applyFill="1" applyAlignment="1">
      <alignment horizontal="center"/>
    </xf>
    <xf numFmtId="179" fontId="6" fillId="0" borderId="3" xfId="0" applyNumberFormat="1" applyFont="1" applyFill="1" applyBorder="1" applyAlignment="1">
      <alignment horizontal="center"/>
    </xf>
    <xf numFmtId="179" fontId="6" fillId="0" borderId="4" xfId="0" applyNumberFormat="1" applyFont="1" applyFill="1" applyBorder="1" applyAlignment="1">
      <alignment horizontal="center"/>
    </xf>
    <xf numFmtId="179" fontId="6" fillId="0" borderId="2" xfId="0" applyNumberFormat="1" applyFont="1" applyFill="1" applyBorder="1" applyAlignment="1">
      <alignment horizontal="center"/>
    </xf>
    <xf numFmtId="179" fontId="6" fillId="0" borderId="0" xfId="0" applyNumberFormat="1" applyFont="1" applyFill="1" applyBorder="1" applyAlignment="1">
      <alignment horizontal="center"/>
    </xf>
    <xf numFmtId="43" fontId="6" fillId="0" borderId="5" xfId="0" applyNumberFormat="1" applyFont="1" applyFill="1" applyBorder="1" applyAlignment="1">
      <alignment horizontal="center"/>
    </xf>
    <xf numFmtId="179" fontId="6" fillId="0" borderId="0" xfId="15" applyNumberFormat="1" applyFont="1" applyFill="1" applyAlignment="1">
      <alignment/>
    </xf>
    <xf numFmtId="179" fontId="6" fillId="0" borderId="0" xfId="15" applyNumberFormat="1" applyFont="1" applyFill="1" applyAlignment="1">
      <alignment/>
    </xf>
    <xf numFmtId="179" fontId="6" fillId="0" borderId="1" xfId="15" applyNumberFormat="1" applyFont="1" applyFill="1" applyBorder="1" applyAlignment="1">
      <alignment/>
    </xf>
    <xf numFmtId="179" fontId="6" fillId="0" borderId="0" xfId="15" applyNumberFormat="1" applyFont="1" applyFill="1" applyBorder="1" applyAlignment="1">
      <alignment/>
    </xf>
    <xf numFmtId="179" fontId="6" fillId="0" borderId="1" xfId="15" applyNumberFormat="1" applyFont="1" applyFill="1" applyBorder="1" applyAlignment="1">
      <alignment/>
    </xf>
    <xf numFmtId="0" fontId="0" fillId="0" borderId="0" xfId="0" applyFont="1" applyFill="1" applyBorder="1" applyAlignment="1">
      <alignment/>
    </xf>
    <xf numFmtId="179" fontId="0" fillId="0" borderId="0" xfId="15" applyNumberFormat="1" applyFont="1" applyFill="1" applyAlignment="1">
      <alignment/>
    </xf>
    <xf numFmtId="179" fontId="0" fillId="0" borderId="0" xfId="15" applyNumberFormat="1" applyFont="1" applyFill="1" applyBorder="1" applyAlignment="1">
      <alignment/>
    </xf>
    <xf numFmtId="179" fontId="9" fillId="0" borderId="0" xfId="15" applyNumberFormat="1" applyFont="1" applyFill="1" applyAlignment="1">
      <alignment/>
    </xf>
    <xf numFmtId="179" fontId="9" fillId="0" borderId="0" xfId="15" applyNumberFormat="1" applyFont="1" applyFill="1" applyBorder="1" applyAlignment="1">
      <alignment/>
    </xf>
    <xf numFmtId="179" fontId="11" fillId="0" borderId="0" xfId="15" applyNumberFormat="1" applyFont="1" applyFill="1" applyAlignment="1">
      <alignment horizontal="right"/>
    </xf>
    <xf numFmtId="0" fontId="7" fillId="0" borderId="0" xfId="0" applyFont="1" applyFill="1" applyBorder="1" applyAlignment="1">
      <alignment horizontal="center"/>
    </xf>
    <xf numFmtId="15" fontId="7" fillId="0" borderId="2" xfId="0" applyNumberFormat="1" applyFont="1" applyFill="1" applyBorder="1" applyAlignment="1" quotePrefix="1">
      <alignment horizontal="center"/>
    </xf>
    <xf numFmtId="15" fontId="7" fillId="0" borderId="0" xfId="0" applyNumberFormat="1" applyFont="1" applyFill="1" applyBorder="1" applyAlignment="1" quotePrefix="1">
      <alignment horizontal="center"/>
    </xf>
    <xf numFmtId="179" fontId="6" fillId="0" borderId="2" xfId="15" applyNumberFormat="1" applyFont="1" applyFill="1" applyBorder="1" applyAlignment="1">
      <alignment horizontal="right"/>
    </xf>
    <xf numFmtId="179" fontId="6" fillId="0" borderId="3" xfId="15" applyNumberFormat="1" applyFont="1" applyFill="1" applyBorder="1" applyAlignment="1">
      <alignment horizontal="right"/>
    </xf>
    <xf numFmtId="179" fontId="6" fillId="0" borderId="4" xfId="15" applyNumberFormat="1" applyFont="1" applyFill="1" applyBorder="1" applyAlignment="1">
      <alignment horizontal="right"/>
    </xf>
    <xf numFmtId="178" fontId="6" fillId="0" borderId="3" xfId="15" applyNumberFormat="1" applyFont="1" applyFill="1" applyBorder="1" applyAlignment="1">
      <alignment horizontal="right"/>
    </xf>
    <xf numFmtId="180" fontId="6" fillId="0" borderId="2" xfId="0" applyNumberFormat="1" applyFont="1" applyFill="1" applyBorder="1" applyAlignment="1">
      <alignment horizontal="right"/>
    </xf>
    <xf numFmtId="178" fontId="6" fillId="0" borderId="4" xfId="15" applyNumberFormat="1" applyFont="1" applyFill="1" applyBorder="1" applyAlignment="1">
      <alignment horizontal="right"/>
    </xf>
    <xf numFmtId="179" fontId="6" fillId="0" borderId="0" xfId="0" applyNumberFormat="1" applyFont="1" applyFill="1" applyAlignment="1">
      <alignment/>
    </xf>
    <xf numFmtId="179" fontId="6" fillId="0" borderId="2" xfId="0" applyNumberFormat="1" applyFont="1" applyFill="1" applyBorder="1" applyAlignment="1">
      <alignment/>
    </xf>
    <xf numFmtId="179" fontId="6" fillId="0" borderId="4" xfId="0" applyNumberFormat="1" applyFont="1" applyFill="1" applyBorder="1" applyAlignment="1">
      <alignment/>
    </xf>
    <xf numFmtId="179" fontId="6" fillId="0" borderId="1" xfId="0" applyNumberFormat="1" applyFont="1" applyFill="1" applyBorder="1" applyAlignment="1">
      <alignment/>
    </xf>
    <xf numFmtId="0" fontId="6" fillId="2" borderId="0" xfId="21" applyFont="1" applyFill="1">
      <alignment/>
      <protection/>
    </xf>
    <xf numFmtId="178" fontId="6" fillId="0" borderId="0" xfId="15" applyNumberFormat="1" applyFont="1" applyFill="1" applyBorder="1" applyAlignment="1">
      <alignment/>
    </xf>
    <xf numFmtId="178" fontId="6" fillId="0" borderId="0" xfId="0" applyNumberFormat="1" applyFont="1" applyFill="1" applyBorder="1" applyAlignment="1">
      <alignment/>
    </xf>
    <xf numFmtId="171" fontId="6" fillId="0" borderId="1" xfId="15" applyFont="1" applyFill="1" applyBorder="1" applyAlignment="1">
      <alignment/>
    </xf>
    <xf numFmtId="0" fontId="20" fillId="0" borderId="0" xfId="21" applyFont="1">
      <alignment/>
      <protection/>
    </xf>
    <xf numFmtId="0" fontId="16" fillId="0" borderId="0" xfId="0" applyFont="1" applyFill="1" applyAlignment="1">
      <alignment/>
    </xf>
    <xf numFmtId="0" fontId="13" fillId="0" borderId="0" xfId="0" applyFont="1" applyFill="1" applyAlignment="1">
      <alignment/>
    </xf>
    <xf numFmtId="0" fontId="25" fillId="0" borderId="0" xfId="0" applyFont="1" applyFill="1" applyAlignment="1">
      <alignment/>
    </xf>
    <xf numFmtId="0" fontId="10" fillId="0" borderId="0" xfId="0" applyFont="1" applyFill="1" applyAlignment="1">
      <alignment/>
    </xf>
    <xf numFmtId="0" fontId="12" fillId="0" borderId="0" xfId="0" applyFont="1" applyFill="1" applyAlignment="1">
      <alignment horizontal="right"/>
    </xf>
    <xf numFmtId="0" fontId="2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179" fontId="7" fillId="0" borderId="0" xfId="0" applyNumberFormat="1" applyFont="1" applyFill="1" applyBorder="1" applyAlignment="1">
      <alignment horizontal="center"/>
    </xf>
    <xf numFmtId="179" fontId="6" fillId="0" borderId="0" xfId="0" applyNumberFormat="1" applyFont="1" applyFill="1" applyBorder="1" applyAlignment="1">
      <alignment horizontal="center"/>
    </xf>
    <xf numFmtId="179" fontId="6" fillId="0" borderId="2" xfId="15" applyNumberFormat="1" applyFont="1" applyFill="1" applyBorder="1" applyAlignment="1">
      <alignment horizontal="center"/>
    </xf>
    <xf numFmtId="0" fontId="7" fillId="0" borderId="4"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horizontal="center"/>
    </xf>
    <xf numFmtId="0" fontId="6" fillId="0" borderId="0" xfId="21" applyFont="1" applyFill="1" applyBorder="1">
      <alignment/>
      <protection/>
    </xf>
    <xf numFmtId="0" fontId="6" fillId="0" borderId="0" xfId="21" applyFont="1" applyFill="1" applyAlignment="1">
      <alignment horizontal="center"/>
      <protection/>
    </xf>
    <xf numFmtId="0" fontId="4" fillId="0" borderId="0" xfId="21" applyNumberFormat="1" applyFont="1" applyFill="1">
      <alignment/>
      <protection/>
    </xf>
    <xf numFmtId="0" fontId="5" fillId="0" borderId="0" xfId="21" applyFont="1" applyFill="1">
      <alignment/>
      <protection/>
    </xf>
    <xf numFmtId="178" fontId="6" fillId="0" borderId="1" xfId="15" applyNumberFormat="1" applyFont="1" applyFill="1" applyBorder="1" applyAlignment="1">
      <alignment/>
    </xf>
    <xf numFmtId="178" fontId="6" fillId="0" borderId="1" xfId="0" applyNumberFormat="1" applyFont="1" applyFill="1" applyBorder="1" applyAlignment="1">
      <alignment/>
    </xf>
    <xf numFmtId="0" fontId="7" fillId="0" borderId="0" xfId="0" applyFont="1" applyAlignment="1">
      <alignment horizontal="center"/>
    </xf>
    <xf numFmtId="16" fontId="7" fillId="0" borderId="0" xfId="0" applyNumberFormat="1" applyFont="1" applyAlignment="1" quotePrefix="1">
      <alignment horizontal="center"/>
    </xf>
    <xf numFmtId="0" fontId="7" fillId="0" borderId="0" xfId="0" applyFont="1" applyFill="1" applyBorder="1" applyAlignment="1">
      <alignment horizontal="center"/>
    </xf>
    <xf numFmtId="0" fontId="8" fillId="0" borderId="0" xfId="0" applyFont="1" applyFill="1" applyAlignment="1" quotePrefix="1">
      <alignment horizontal="center"/>
    </xf>
    <xf numFmtId="0" fontId="8" fillId="0" borderId="0" xfId="0" applyFont="1" applyFill="1" applyAlignment="1">
      <alignment horizontal="center"/>
    </xf>
    <xf numFmtId="0" fontId="6" fillId="0" borderId="0" xfId="0" applyFont="1" applyAlignment="1">
      <alignment horizontal="center"/>
    </xf>
    <xf numFmtId="179" fontId="7" fillId="0" borderId="0" xfId="0" applyNumberFormat="1" applyFont="1" applyBorder="1" applyAlignment="1">
      <alignment horizontal="center"/>
    </xf>
    <xf numFmtId="41" fontId="6" fillId="0" borderId="0" xfId="0" applyFont="1" applyFill="1" applyAlignment="1">
      <alignment vertical="top" wrapText="1"/>
    </xf>
    <xf numFmtId="0" fontId="0" fillId="0" borderId="0" xfId="0" applyAlignment="1">
      <alignment vertical="top" wrapText="1"/>
    </xf>
    <xf numFmtId="0" fontId="6" fillId="0" borderId="0" xfId="0" applyFont="1" applyFill="1" applyAlignment="1">
      <alignment/>
    </xf>
    <xf numFmtId="0" fontId="6" fillId="0" borderId="0"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Dtr Rpt 2-7" xfId="21"/>
    <cellStyle name="Normal_note 15-3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11</xdr:col>
      <xdr:colOff>9525</xdr:colOff>
      <xdr:row>39</xdr:row>
      <xdr:rowOff>114300</xdr:rowOff>
    </xdr:to>
    <xdr:sp>
      <xdr:nvSpPr>
        <xdr:cNvPr id="1" name="Text 2"/>
        <xdr:cNvSpPr txBox="1">
          <a:spLocks noChangeArrowheads="1"/>
        </xdr:cNvSpPr>
      </xdr:nvSpPr>
      <xdr:spPr>
        <a:xfrm>
          <a:off x="0" y="9639300"/>
          <a:ext cx="6267450" cy="657225"/>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Income Statements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104775</xdr:colOff>
      <xdr:row>32</xdr:row>
      <xdr:rowOff>171450</xdr:rowOff>
    </xdr:from>
    <xdr:to>
      <xdr:col>11</xdr:col>
      <xdr:colOff>0</xdr:colOff>
      <xdr:row>35</xdr:row>
      <xdr:rowOff>76200</xdr:rowOff>
    </xdr:to>
    <xdr:sp>
      <xdr:nvSpPr>
        <xdr:cNvPr id="2" name="Text 2"/>
        <xdr:cNvSpPr txBox="1">
          <a:spLocks noChangeArrowheads="1"/>
        </xdr:cNvSpPr>
      </xdr:nvSpPr>
      <xdr:spPr>
        <a:xfrm>
          <a:off x="104775" y="9105900"/>
          <a:ext cx="6153150" cy="4381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7</xdr:col>
      <xdr:colOff>0</xdr:colOff>
      <xdr:row>60</xdr:row>
      <xdr:rowOff>133350</xdr:rowOff>
    </xdr:to>
    <xdr:sp>
      <xdr:nvSpPr>
        <xdr:cNvPr id="1" name="Text 2"/>
        <xdr:cNvSpPr txBox="1">
          <a:spLocks noChangeArrowheads="1"/>
        </xdr:cNvSpPr>
      </xdr:nvSpPr>
      <xdr:spPr>
        <a:xfrm>
          <a:off x="0" y="10077450"/>
          <a:ext cx="6038850" cy="8191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Balance Sheets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0</xdr:colOff>
      <xdr:row>53</xdr:row>
      <xdr:rowOff>85725</xdr:rowOff>
    </xdr:from>
    <xdr:to>
      <xdr:col>0</xdr:col>
      <xdr:colOff>28575</xdr:colOff>
      <xdr:row>54</xdr:row>
      <xdr:rowOff>0</xdr:rowOff>
    </xdr:to>
    <xdr:sp>
      <xdr:nvSpPr>
        <xdr:cNvPr id="2" name="Text 2"/>
        <xdr:cNvSpPr txBox="1">
          <a:spLocks noChangeArrowheads="1"/>
        </xdr:cNvSpPr>
      </xdr:nvSpPr>
      <xdr:spPr>
        <a:xfrm>
          <a:off x="0" y="9705975"/>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104775</xdr:colOff>
      <xdr:row>54</xdr:row>
      <xdr:rowOff>0</xdr:rowOff>
    </xdr:from>
    <xdr:to>
      <xdr:col>7</xdr:col>
      <xdr:colOff>0</xdr:colOff>
      <xdr:row>56</xdr:row>
      <xdr:rowOff>95250</xdr:rowOff>
    </xdr:to>
    <xdr:sp>
      <xdr:nvSpPr>
        <xdr:cNvPr id="3" name="Text 2"/>
        <xdr:cNvSpPr txBox="1">
          <a:spLocks noChangeArrowheads="1"/>
        </xdr:cNvSpPr>
      </xdr:nvSpPr>
      <xdr:spPr>
        <a:xfrm>
          <a:off x="104775" y="9705975"/>
          <a:ext cx="5934075" cy="4381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95250</xdr:rowOff>
    </xdr:from>
    <xdr:to>
      <xdr:col>5</xdr:col>
      <xdr:colOff>9525</xdr:colOff>
      <xdr:row>6</xdr:row>
      <xdr:rowOff>95250</xdr:rowOff>
    </xdr:to>
    <xdr:sp>
      <xdr:nvSpPr>
        <xdr:cNvPr id="1" name="Line 1"/>
        <xdr:cNvSpPr>
          <a:spLocks/>
        </xdr:cNvSpPr>
      </xdr:nvSpPr>
      <xdr:spPr>
        <a:xfrm flipH="1">
          <a:off x="3038475" y="12954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6</xdr:row>
      <xdr:rowOff>95250</xdr:rowOff>
    </xdr:from>
    <xdr:to>
      <xdr:col>7</xdr:col>
      <xdr:colOff>904875</xdr:colOff>
      <xdr:row>6</xdr:row>
      <xdr:rowOff>95250</xdr:rowOff>
    </xdr:to>
    <xdr:sp>
      <xdr:nvSpPr>
        <xdr:cNvPr id="2" name="Line 2"/>
        <xdr:cNvSpPr>
          <a:spLocks/>
        </xdr:cNvSpPr>
      </xdr:nvSpPr>
      <xdr:spPr>
        <a:xfrm flipV="1">
          <a:off x="5133975" y="12954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104775</xdr:rowOff>
    </xdr:from>
    <xdr:to>
      <xdr:col>8</xdr:col>
      <xdr:colOff>0</xdr:colOff>
      <xdr:row>6</xdr:row>
      <xdr:rowOff>104775</xdr:rowOff>
    </xdr:to>
    <xdr:sp>
      <xdr:nvSpPr>
        <xdr:cNvPr id="3" name="Line 3"/>
        <xdr:cNvSpPr>
          <a:spLocks/>
        </xdr:cNvSpPr>
      </xdr:nvSpPr>
      <xdr:spPr>
        <a:xfrm flipH="1" flipV="1">
          <a:off x="5819775"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59</xdr:row>
      <xdr:rowOff>0</xdr:rowOff>
    </xdr:from>
    <xdr:to>
      <xdr:col>11</xdr:col>
      <xdr:colOff>819150</xdr:colOff>
      <xdr:row>63</xdr:row>
      <xdr:rowOff>47625</xdr:rowOff>
    </xdr:to>
    <xdr:sp>
      <xdr:nvSpPr>
        <xdr:cNvPr id="4" name="Text 2"/>
        <xdr:cNvSpPr txBox="1">
          <a:spLocks noChangeArrowheads="1"/>
        </xdr:cNvSpPr>
      </xdr:nvSpPr>
      <xdr:spPr>
        <a:xfrm>
          <a:off x="0" y="11277600"/>
          <a:ext cx="7800975" cy="60960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Statements of Changes in Equity should be read in conjunction with the Audited Financial Statements for the year ended 30 April 2006 and the accompanying explanatory notes attached to the quarterly financial statements.)</a:t>
          </a:r>
        </a:p>
      </xdr:txBody>
    </xdr:sp>
    <xdr:clientData/>
  </xdr:twoCellAnchor>
  <xdr:twoCellAnchor>
    <xdr:from>
      <xdr:col>7</xdr:col>
      <xdr:colOff>400050</xdr:colOff>
      <xdr:row>6</xdr:row>
      <xdr:rowOff>95250</xdr:rowOff>
    </xdr:from>
    <xdr:to>
      <xdr:col>7</xdr:col>
      <xdr:colOff>990600</xdr:colOff>
      <xdr:row>6</xdr:row>
      <xdr:rowOff>95250</xdr:rowOff>
    </xdr:to>
    <xdr:sp>
      <xdr:nvSpPr>
        <xdr:cNvPr id="5" name="Line 5"/>
        <xdr:cNvSpPr>
          <a:spLocks/>
        </xdr:cNvSpPr>
      </xdr:nvSpPr>
      <xdr:spPr>
        <a:xfrm flipV="1">
          <a:off x="5133975" y="12954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11</xdr:col>
      <xdr:colOff>838200</xdr:colOff>
      <xdr:row>58</xdr:row>
      <xdr:rowOff>0</xdr:rowOff>
    </xdr:to>
    <xdr:sp>
      <xdr:nvSpPr>
        <xdr:cNvPr id="6" name="Text 2"/>
        <xdr:cNvSpPr txBox="1">
          <a:spLocks noChangeArrowheads="1"/>
        </xdr:cNvSpPr>
      </xdr:nvSpPr>
      <xdr:spPr>
        <a:xfrm>
          <a:off x="0" y="11106150"/>
          <a:ext cx="78200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55</xdr:row>
      <xdr:rowOff>47625</xdr:rowOff>
    </xdr:from>
    <xdr:to>
      <xdr:col>11</xdr:col>
      <xdr:colOff>838200</xdr:colOff>
      <xdr:row>58</xdr:row>
      <xdr:rowOff>0</xdr:rowOff>
    </xdr:to>
    <xdr:sp>
      <xdr:nvSpPr>
        <xdr:cNvPr id="7" name="Text 2"/>
        <xdr:cNvSpPr txBox="1">
          <a:spLocks noChangeArrowheads="1"/>
        </xdr:cNvSpPr>
      </xdr:nvSpPr>
      <xdr:spPr>
        <a:xfrm>
          <a:off x="104775" y="10763250"/>
          <a:ext cx="7715250" cy="34290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8</xdr:col>
      <xdr:colOff>0</xdr:colOff>
      <xdr:row>73</xdr:row>
      <xdr:rowOff>152400</xdr:rowOff>
    </xdr:to>
    <xdr:sp>
      <xdr:nvSpPr>
        <xdr:cNvPr id="1" name="Text 2"/>
        <xdr:cNvSpPr txBox="1">
          <a:spLocks noChangeArrowheads="1"/>
        </xdr:cNvSpPr>
      </xdr:nvSpPr>
      <xdr:spPr>
        <a:xfrm>
          <a:off x="0" y="11525250"/>
          <a:ext cx="7096125" cy="6667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Cash Flow Statements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0</xdr:colOff>
      <xdr:row>67</xdr:row>
      <xdr:rowOff>0</xdr:rowOff>
    </xdr:from>
    <xdr:to>
      <xdr:col>7</xdr:col>
      <xdr:colOff>1038225</xdr:colOff>
      <xdr:row>67</xdr:row>
      <xdr:rowOff>0</xdr:rowOff>
    </xdr:to>
    <xdr:sp>
      <xdr:nvSpPr>
        <xdr:cNvPr id="2" name="Text 2"/>
        <xdr:cNvSpPr txBox="1">
          <a:spLocks noChangeArrowheads="1"/>
        </xdr:cNvSpPr>
      </xdr:nvSpPr>
      <xdr:spPr>
        <a:xfrm>
          <a:off x="0" y="11068050"/>
          <a:ext cx="6943725" cy="0"/>
        </a:xfrm>
        <a:prstGeom prst="rect">
          <a:avLst/>
        </a:prstGeom>
        <a:noFill/>
        <a:ln w="1" cmpd="sng">
          <a:noFill/>
        </a:ln>
      </xdr:spPr>
      <xdr:txBody>
        <a:bodyPr vertOverflow="clip" wrap="square"/>
        <a:p>
          <a:pPr algn="just">
            <a:defRPr/>
          </a:pPr>
          <a:r>
            <a:rPr lang="en-US" cap="none" sz="1200" b="0" i="1" u="none" baseline="0">
              <a:latin typeface="Arial"/>
              <a:ea typeface="Arial"/>
              <a:cs typeface="Arial"/>
            </a:rPr>
            <a:t>* </a:t>
          </a:r>
          <a:r>
            <a:rPr lang="en-US" cap="none" sz="1200" b="0" i="0" u="none" baseline="0">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67</xdr:row>
      <xdr:rowOff>0</xdr:rowOff>
    </xdr:from>
    <xdr:to>
      <xdr:col>8</xdr:col>
      <xdr:colOff>9525</xdr:colOff>
      <xdr:row>69</xdr:row>
      <xdr:rowOff>76200</xdr:rowOff>
    </xdr:to>
    <xdr:sp>
      <xdr:nvSpPr>
        <xdr:cNvPr id="3" name="Text 2"/>
        <xdr:cNvSpPr txBox="1">
          <a:spLocks noChangeArrowheads="1"/>
        </xdr:cNvSpPr>
      </xdr:nvSpPr>
      <xdr:spPr>
        <a:xfrm>
          <a:off x="104775" y="11068050"/>
          <a:ext cx="7000875" cy="41910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19050</xdr:rowOff>
    </xdr:from>
    <xdr:to>
      <xdr:col>10</xdr:col>
      <xdr:colOff>0</xdr:colOff>
      <xdr:row>18</xdr:row>
      <xdr:rowOff>66675</xdr:rowOff>
    </xdr:to>
    <xdr:sp>
      <xdr:nvSpPr>
        <xdr:cNvPr id="1" name="Text 2"/>
        <xdr:cNvSpPr txBox="1">
          <a:spLocks noChangeArrowheads="1"/>
        </xdr:cNvSpPr>
      </xdr:nvSpPr>
      <xdr:spPr>
        <a:xfrm>
          <a:off x="238125" y="1562100"/>
          <a:ext cx="6057900" cy="195262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 quarterly financial statements have been prepared in accordance with FRS 134:  Interim Financial Reporting and Chapter 9, Part K of the Listing Requirements of Bursa Malaysia Securities Berhad, and should be read in conjunction with the Group’s audited financial statements for the year ended 30 April 2006.
The accounting policies and methods of computation used in the preparation of the quarterly financial statements are consistent with those applied in the latest audited annual financial statements ended 30 April 2006 except for the adoption of the following new/revised Financial Reporting Standards ("FRS") effective for the financial year beginning 1 May 2006:
</a:t>
          </a:r>
        </a:p>
      </xdr:txBody>
    </xdr:sp>
    <xdr:clientData/>
  </xdr:twoCellAnchor>
  <xdr:twoCellAnchor>
    <xdr:from>
      <xdr:col>0</xdr:col>
      <xdr:colOff>47625</xdr:colOff>
      <xdr:row>12</xdr:row>
      <xdr:rowOff>142875</xdr:rowOff>
    </xdr:from>
    <xdr:to>
      <xdr:col>1</xdr:col>
      <xdr:colOff>0</xdr:colOff>
      <xdr:row>13</xdr:row>
      <xdr:rowOff>19050</xdr:rowOff>
    </xdr:to>
    <xdr:sp>
      <xdr:nvSpPr>
        <xdr:cNvPr id="2" name="Text 2"/>
        <xdr:cNvSpPr txBox="1">
          <a:spLocks noChangeArrowheads="1"/>
        </xdr:cNvSpPr>
      </xdr:nvSpPr>
      <xdr:spPr>
        <a:xfrm>
          <a:off x="47625" y="2447925"/>
          <a:ext cx="190500" cy="66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xdr:row>
      <xdr:rowOff>19050</xdr:rowOff>
    </xdr:from>
    <xdr:to>
      <xdr:col>10</xdr:col>
      <xdr:colOff>0</xdr:colOff>
      <xdr:row>33</xdr:row>
      <xdr:rowOff>114300</xdr:rowOff>
    </xdr:to>
    <xdr:sp>
      <xdr:nvSpPr>
        <xdr:cNvPr id="3" name="Text 2"/>
        <xdr:cNvSpPr txBox="1">
          <a:spLocks noChangeArrowheads="1"/>
        </xdr:cNvSpPr>
      </xdr:nvSpPr>
      <xdr:spPr>
        <a:xfrm>
          <a:off x="238125" y="5943600"/>
          <a:ext cx="6057900" cy="4762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3 FRSs that have been issued by MASB but are not effective yet for the Group in the current financial year are as follows:</a:t>
          </a:r>
        </a:p>
      </xdr:txBody>
    </xdr:sp>
    <xdr:clientData/>
  </xdr:twoCellAnchor>
  <xdr:twoCellAnchor>
    <xdr:from>
      <xdr:col>10</xdr:col>
      <xdr:colOff>0</xdr:colOff>
      <xdr:row>36</xdr:row>
      <xdr:rowOff>66675</xdr:rowOff>
    </xdr:from>
    <xdr:to>
      <xdr:col>10</xdr:col>
      <xdr:colOff>28575</xdr:colOff>
      <xdr:row>37</xdr:row>
      <xdr:rowOff>0</xdr:rowOff>
    </xdr:to>
    <xdr:sp>
      <xdr:nvSpPr>
        <xdr:cNvPr id="4" name="Text 2"/>
        <xdr:cNvSpPr txBox="1">
          <a:spLocks noChangeArrowheads="1"/>
        </xdr:cNvSpPr>
      </xdr:nvSpPr>
      <xdr:spPr>
        <a:xfrm>
          <a:off x="6296025" y="6943725"/>
          <a:ext cx="28575" cy="12382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19050</xdr:rowOff>
    </xdr:from>
    <xdr:to>
      <xdr:col>10</xdr:col>
      <xdr:colOff>0</xdr:colOff>
      <xdr:row>76</xdr:row>
      <xdr:rowOff>180975</xdr:rowOff>
    </xdr:to>
    <xdr:sp>
      <xdr:nvSpPr>
        <xdr:cNvPr id="5" name="Text 2"/>
        <xdr:cNvSpPr txBox="1">
          <a:spLocks noChangeArrowheads="1"/>
        </xdr:cNvSpPr>
      </xdr:nvSpPr>
      <xdr:spPr>
        <a:xfrm>
          <a:off x="504825" y="12249150"/>
          <a:ext cx="5791200" cy="24479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The adoption of these new FRSs has the effect of ceasing the amortisation charges of RM262,000 in the current quarter and RM787,000 in the current financial year-to-date ended 31 January 2007. 
</a:t>
          </a:r>
        </a:p>
      </xdr:txBody>
    </xdr:sp>
    <xdr:clientData/>
  </xdr:twoCellAnchor>
  <xdr:twoCellAnchor>
    <xdr:from>
      <xdr:col>2</xdr:col>
      <xdr:colOff>0</xdr:colOff>
      <xdr:row>106</xdr:row>
      <xdr:rowOff>19050</xdr:rowOff>
    </xdr:from>
    <xdr:to>
      <xdr:col>10</xdr:col>
      <xdr:colOff>0</xdr:colOff>
      <xdr:row>110</xdr:row>
      <xdr:rowOff>114300</xdr:rowOff>
    </xdr:to>
    <xdr:sp>
      <xdr:nvSpPr>
        <xdr:cNvPr id="6" name="Text 2"/>
        <xdr:cNvSpPr txBox="1">
          <a:spLocks noChangeArrowheads="1"/>
        </xdr:cNvSpPr>
      </xdr:nvSpPr>
      <xdr:spPr>
        <a:xfrm>
          <a:off x="504825" y="20269200"/>
          <a:ext cx="5791200" cy="8572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With the implementation of FRS 101, the comparative figures for "share of profit of associates" and "taxation" in the consolidated income statement and "share of profit of associates" in the consolidated cash flow statement have been restated for the presentation purpose.
</a:t>
          </a:r>
        </a:p>
      </xdr:txBody>
    </xdr:sp>
    <xdr:clientData/>
  </xdr:twoCellAnchor>
  <xdr:twoCellAnchor>
    <xdr:from>
      <xdr:col>1</xdr:col>
      <xdr:colOff>9525</xdr:colOff>
      <xdr:row>114</xdr:row>
      <xdr:rowOff>19050</xdr:rowOff>
    </xdr:from>
    <xdr:to>
      <xdr:col>10</xdr:col>
      <xdr:colOff>0</xdr:colOff>
      <xdr:row>116</xdr:row>
      <xdr:rowOff>66675</xdr:rowOff>
    </xdr:to>
    <xdr:sp>
      <xdr:nvSpPr>
        <xdr:cNvPr id="7" name="Text 2"/>
        <xdr:cNvSpPr txBox="1">
          <a:spLocks noChangeArrowheads="1"/>
        </xdr:cNvSpPr>
      </xdr:nvSpPr>
      <xdr:spPr>
        <a:xfrm>
          <a:off x="247650" y="21793200"/>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61</xdr:row>
      <xdr:rowOff>19050</xdr:rowOff>
    </xdr:from>
    <xdr:to>
      <xdr:col>10</xdr:col>
      <xdr:colOff>0</xdr:colOff>
      <xdr:row>63</xdr:row>
      <xdr:rowOff>66675</xdr:rowOff>
    </xdr:to>
    <xdr:sp>
      <xdr:nvSpPr>
        <xdr:cNvPr id="8" name="Text 2"/>
        <xdr:cNvSpPr txBox="1">
          <a:spLocks noChangeArrowheads="1"/>
        </xdr:cNvSpPr>
      </xdr:nvSpPr>
      <xdr:spPr>
        <a:xfrm>
          <a:off x="504825" y="11677650"/>
          <a:ext cx="5791200"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 FRS 136.</a:t>
          </a:r>
        </a:p>
      </xdr:txBody>
    </xdr:sp>
    <xdr:clientData/>
  </xdr:twoCellAnchor>
  <xdr:twoCellAnchor>
    <xdr:from>
      <xdr:col>1</xdr:col>
      <xdr:colOff>0</xdr:colOff>
      <xdr:row>56</xdr:row>
      <xdr:rowOff>0</xdr:rowOff>
    </xdr:from>
    <xdr:to>
      <xdr:col>10</xdr:col>
      <xdr:colOff>0</xdr:colOff>
      <xdr:row>58</xdr:row>
      <xdr:rowOff>104775</xdr:rowOff>
    </xdr:to>
    <xdr:sp>
      <xdr:nvSpPr>
        <xdr:cNvPr id="9" name="Text 2"/>
        <xdr:cNvSpPr txBox="1">
          <a:spLocks noChangeArrowheads="1"/>
        </xdr:cNvSpPr>
      </xdr:nvSpPr>
      <xdr:spPr>
        <a:xfrm>
          <a:off x="238125" y="10706100"/>
          <a:ext cx="6057900" cy="4857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174</xdr:row>
      <xdr:rowOff>19050</xdr:rowOff>
    </xdr:from>
    <xdr:to>
      <xdr:col>10</xdr:col>
      <xdr:colOff>0</xdr:colOff>
      <xdr:row>176</xdr:row>
      <xdr:rowOff>66675</xdr:rowOff>
    </xdr:to>
    <xdr:sp>
      <xdr:nvSpPr>
        <xdr:cNvPr id="10" name="Text 2"/>
        <xdr:cNvSpPr txBox="1">
          <a:spLocks noChangeArrowheads="1"/>
        </xdr:cNvSpPr>
      </xdr:nvSpPr>
      <xdr:spPr>
        <a:xfrm>
          <a:off x="247650" y="33528000"/>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qualifications in the auditors’ report of the Group’s latest annual financial statements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11"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198</xdr:row>
      <xdr:rowOff>0</xdr:rowOff>
    </xdr:from>
    <xdr:to>
      <xdr:col>10</xdr:col>
      <xdr:colOff>0</xdr:colOff>
      <xdr:row>198</xdr:row>
      <xdr:rowOff>0</xdr:rowOff>
    </xdr:to>
    <xdr:sp>
      <xdr:nvSpPr>
        <xdr:cNvPr id="12"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There were no other changes in estimates that have had a material effect in the current quarter results.</a:t>
          </a:r>
        </a:p>
      </xdr:txBody>
    </xdr:sp>
    <xdr:clientData/>
  </xdr:twoCellAnchor>
  <xdr:twoCellAnchor>
    <xdr:from>
      <xdr:col>1</xdr:col>
      <xdr:colOff>9525</xdr:colOff>
      <xdr:row>198</xdr:row>
      <xdr:rowOff>0</xdr:rowOff>
    </xdr:from>
    <xdr:to>
      <xdr:col>10</xdr:col>
      <xdr:colOff>0</xdr:colOff>
      <xdr:row>198</xdr:row>
      <xdr:rowOff>0</xdr:rowOff>
    </xdr:to>
    <xdr:sp>
      <xdr:nvSpPr>
        <xdr:cNvPr id="13"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latin typeface="Arial"/>
              <a:ea typeface="Arial"/>
              <a:cs typeface="Arial"/>
            </a:rPr>
            <a:t>
</a:t>
          </a:r>
        </a:p>
      </xdr:txBody>
    </xdr:sp>
    <xdr:clientData/>
  </xdr:twoCellAnchor>
  <xdr:twoCellAnchor>
    <xdr:from>
      <xdr:col>1</xdr:col>
      <xdr:colOff>9525</xdr:colOff>
      <xdr:row>198</xdr:row>
      <xdr:rowOff>0</xdr:rowOff>
    </xdr:from>
    <xdr:to>
      <xdr:col>10</xdr:col>
      <xdr:colOff>0</xdr:colOff>
      <xdr:row>198</xdr:row>
      <xdr:rowOff>0</xdr:rowOff>
    </xdr:to>
    <xdr:sp>
      <xdr:nvSpPr>
        <xdr:cNvPr id="14"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current quarter ended 31 July 2006.</a:t>
          </a:r>
        </a:p>
      </xdr:txBody>
    </xdr:sp>
    <xdr:clientData/>
  </xdr:twoCellAnchor>
  <xdr:twoCellAnchor>
    <xdr:from>
      <xdr:col>1</xdr:col>
      <xdr:colOff>9525</xdr:colOff>
      <xdr:row>198</xdr:row>
      <xdr:rowOff>0</xdr:rowOff>
    </xdr:from>
    <xdr:to>
      <xdr:col>10</xdr:col>
      <xdr:colOff>0</xdr:colOff>
      <xdr:row>198</xdr:row>
      <xdr:rowOff>0</xdr:rowOff>
    </xdr:to>
    <xdr:sp>
      <xdr:nvSpPr>
        <xdr:cNvPr id="15"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198</xdr:row>
      <xdr:rowOff>0</xdr:rowOff>
    </xdr:from>
    <xdr:to>
      <xdr:col>10</xdr:col>
      <xdr:colOff>0</xdr:colOff>
      <xdr:row>198</xdr:row>
      <xdr:rowOff>0</xdr:rowOff>
    </xdr:to>
    <xdr:sp>
      <xdr:nvSpPr>
        <xdr:cNvPr id="16"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198</xdr:row>
      <xdr:rowOff>0</xdr:rowOff>
    </xdr:from>
    <xdr:to>
      <xdr:col>10</xdr:col>
      <xdr:colOff>0</xdr:colOff>
      <xdr:row>198</xdr:row>
      <xdr:rowOff>0</xdr:rowOff>
    </xdr:to>
    <xdr:sp>
      <xdr:nvSpPr>
        <xdr:cNvPr id="17"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18"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19"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198</xdr:row>
      <xdr:rowOff>0</xdr:rowOff>
    </xdr:from>
    <xdr:to>
      <xdr:col>10</xdr:col>
      <xdr:colOff>0</xdr:colOff>
      <xdr:row>198</xdr:row>
      <xdr:rowOff>0</xdr:rowOff>
    </xdr:to>
    <xdr:sp>
      <xdr:nvSpPr>
        <xdr:cNvPr id="20"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21"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p>
      </xdr:txBody>
    </xdr:sp>
    <xdr:clientData/>
  </xdr:twoCellAnchor>
  <xdr:twoCellAnchor>
    <xdr:from>
      <xdr:col>0</xdr:col>
      <xdr:colOff>9525</xdr:colOff>
      <xdr:row>198</xdr:row>
      <xdr:rowOff>0</xdr:rowOff>
    </xdr:from>
    <xdr:to>
      <xdr:col>8</xdr:col>
      <xdr:colOff>85725</xdr:colOff>
      <xdr:row>198</xdr:row>
      <xdr:rowOff>0</xdr:rowOff>
    </xdr:to>
    <xdr:sp>
      <xdr:nvSpPr>
        <xdr:cNvPr id="22" name="Text 2"/>
        <xdr:cNvSpPr txBox="1">
          <a:spLocks noChangeArrowheads="1"/>
        </xdr:cNvSpPr>
      </xdr:nvSpPr>
      <xdr:spPr>
        <a:xfrm>
          <a:off x="9525" y="38100000"/>
          <a:ext cx="52292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PART B - EXPLANATORY NOTES PURSUANT TO APPANDIX 9B OF  REQUIREMENTS   </a:t>
          </a:r>
        </a:p>
      </xdr:txBody>
    </xdr:sp>
    <xdr:clientData/>
  </xdr:twoCellAnchor>
  <xdr:twoCellAnchor>
    <xdr:from>
      <xdr:col>1</xdr:col>
      <xdr:colOff>9525</xdr:colOff>
      <xdr:row>198</xdr:row>
      <xdr:rowOff>0</xdr:rowOff>
    </xdr:from>
    <xdr:to>
      <xdr:col>10</xdr:col>
      <xdr:colOff>0</xdr:colOff>
      <xdr:row>198</xdr:row>
      <xdr:rowOff>0</xdr:rowOff>
    </xdr:to>
    <xdr:sp>
      <xdr:nvSpPr>
        <xdr:cNvPr id="23"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For the financial year ended 30 April 2006, the Group’s pretax profit of RM32.63 million was 2% lower as compared with the RM33.41 million in the preceding financial year mainly due to lower CPO price and higher replanting expenditure incurred.
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p>
      </xdr:txBody>
    </xdr:sp>
    <xdr:clientData/>
  </xdr:twoCellAnchor>
  <xdr:twoCellAnchor>
    <xdr:from>
      <xdr:col>1</xdr:col>
      <xdr:colOff>9525</xdr:colOff>
      <xdr:row>198</xdr:row>
      <xdr:rowOff>0</xdr:rowOff>
    </xdr:from>
    <xdr:to>
      <xdr:col>10</xdr:col>
      <xdr:colOff>0</xdr:colOff>
      <xdr:row>198</xdr:row>
      <xdr:rowOff>0</xdr:rowOff>
    </xdr:to>
    <xdr:sp>
      <xdr:nvSpPr>
        <xdr:cNvPr id="24"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198</xdr:row>
      <xdr:rowOff>0</xdr:rowOff>
    </xdr:from>
    <xdr:to>
      <xdr:col>10</xdr:col>
      <xdr:colOff>0</xdr:colOff>
      <xdr:row>198</xdr:row>
      <xdr:rowOff>0</xdr:rowOff>
    </xdr:to>
    <xdr:sp>
      <xdr:nvSpPr>
        <xdr:cNvPr id="25"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198</xdr:row>
      <xdr:rowOff>0</xdr:rowOff>
    </xdr:from>
    <xdr:to>
      <xdr:col>10</xdr:col>
      <xdr:colOff>0</xdr:colOff>
      <xdr:row>198</xdr:row>
      <xdr:rowOff>0</xdr:rowOff>
    </xdr:to>
    <xdr:sp>
      <xdr:nvSpPr>
        <xdr:cNvPr id="26"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period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198</xdr:row>
      <xdr:rowOff>0</xdr:rowOff>
    </xdr:from>
    <xdr:to>
      <xdr:col>9</xdr:col>
      <xdr:colOff>933450</xdr:colOff>
      <xdr:row>198</xdr:row>
      <xdr:rowOff>0</xdr:rowOff>
    </xdr:to>
    <xdr:sp>
      <xdr:nvSpPr>
        <xdr:cNvPr id="27" name="TextBox 28"/>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198</xdr:row>
      <xdr:rowOff>0</xdr:rowOff>
    </xdr:from>
    <xdr:to>
      <xdr:col>9</xdr:col>
      <xdr:colOff>933450</xdr:colOff>
      <xdr:row>198</xdr:row>
      <xdr:rowOff>0</xdr:rowOff>
    </xdr:to>
    <xdr:sp>
      <xdr:nvSpPr>
        <xdr:cNvPr id="28" name="TextBox 29"/>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198</xdr:row>
      <xdr:rowOff>0</xdr:rowOff>
    </xdr:from>
    <xdr:to>
      <xdr:col>9</xdr:col>
      <xdr:colOff>933450</xdr:colOff>
      <xdr:row>198</xdr:row>
      <xdr:rowOff>0</xdr:rowOff>
    </xdr:to>
    <xdr:sp>
      <xdr:nvSpPr>
        <xdr:cNvPr id="29" name="TextBox 30"/>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 properties.</a:t>
          </a:r>
        </a:p>
      </xdr:txBody>
    </xdr:sp>
    <xdr:clientData/>
  </xdr:twoCellAnchor>
  <xdr:twoCellAnchor>
    <xdr:from>
      <xdr:col>1</xdr:col>
      <xdr:colOff>0</xdr:colOff>
      <xdr:row>198</xdr:row>
      <xdr:rowOff>0</xdr:rowOff>
    </xdr:from>
    <xdr:to>
      <xdr:col>9</xdr:col>
      <xdr:colOff>933450</xdr:colOff>
      <xdr:row>198</xdr:row>
      <xdr:rowOff>0</xdr:rowOff>
    </xdr:to>
    <xdr:sp>
      <xdr:nvSpPr>
        <xdr:cNvPr id="30" name="TextBox 31"/>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borrowings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198</xdr:row>
      <xdr:rowOff>0</xdr:rowOff>
    </xdr:from>
    <xdr:to>
      <xdr:col>9</xdr:col>
      <xdr:colOff>933450</xdr:colOff>
      <xdr:row>198</xdr:row>
      <xdr:rowOff>0</xdr:rowOff>
    </xdr:to>
    <xdr:sp>
      <xdr:nvSpPr>
        <xdr:cNvPr id="31" name="TextBox 32"/>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198</xdr:row>
      <xdr:rowOff>0</xdr:rowOff>
    </xdr:from>
    <xdr:to>
      <xdr:col>9</xdr:col>
      <xdr:colOff>933450</xdr:colOff>
      <xdr:row>198</xdr:row>
      <xdr:rowOff>0</xdr:rowOff>
    </xdr:to>
    <xdr:sp>
      <xdr:nvSpPr>
        <xdr:cNvPr id="32" name="TextBox 33"/>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off balance sheet financial instruments at the date of this report.</a:t>
          </a:r>
        </a:p>
      </xdr:txBody>
    </xdr:sp>
    <xdr:clientData/>
  </xdr:twoCellAnchor>
  <xdr:twoCellAnchor>
    <xdr:from>
      <xdr:col>2</xdr:col>
      <xdr:colOff>9525</xdr:colOff>
      <xdr:row>198</xdr:row>
      <xdr:rowOff>0</xdr:rowOff>
    </xdr:from>
    <xdr:to>
      <xdr:col>9</xdr:col>
      <xdr:colOff>933450</xdr:colOff>
      <xdr:row>198</xdr:row>
      <xdr:rowOff>0</xdr:rowOff>
    </xdr:to>
    <xdr:sp>
      <xdr:nvSpPr>
        <xdr:cNvPr id="33" name="TextBox 34"/>
        <xdr:cNvSpPr txBox="1">
          <a:spLocks noChangeArrowheads="1"/>
        </xdr:cNvSpPr>
      </xdr:nvSpPr>
      <xdr:spPr>
        <a:xfrm>
          <a:off x="514350" y="3810000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198</xdr:row>
      <xdr:rowOff>0</xdr:rowOff>
    </xdr:from>
    <xdr:to>
      <xdr:col>9</xdr:col>
      <xdr:colOff>933450</xdr:colOff>
      <xdr:row>198</xdr:row>
      <xdr:rowOff>0</xdr:rowOff>
    </xdr:to>
    <xdr:sp>
      <xdr:nvSpPr>
        <xdr:cNvPr id="34" name="TextBox 35"/>
        <xdr:cNvSpPr txBox="1">
          <a:spLocks noChangeArrowheads="1"/>
        </xdr:cNvSpPr>
      </xdr:nvSpPr>
      <xdr:spPr>
        <a:xfrm>
          <a:off x="942975" y="38100000"/>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198</xdr:row>
      <xdr:rowOff>0</xdr:rowOff>
    </xdr:from>
    <xdr:to>
      <xdr:col>9</xdr:col>
      <xdr:colOff>933450</xdr:colOff>
      <xdr:row>198</xdr:row>
      <xdr:rowOff>0</xdr:rowOff>
    </xdr:to>
    <xdr:sp>
      <xdr:nvSpPr>
        <xdr:cNvPr id="35" name="TextBox 36"/>
        <xdr:cNvSpPr txBox="1">
          <a:spLocks noChangeArrowheads="1"/>
        </xdr:cNvSpPr>
      </xdr:nvSpPr>
      <xdr:spPr>
        <a:xfrm>
          <a:off x="942975" y="38100000"/>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198</xdr:row>
      <xdr:rowOff>0</xdr:rowOff>
    </xdr:from>
    <xdr:to>
      <xdr:col>9</xdr:col>
      <xdr:colOff>933450</xdr:colOff>
      <xdr:row>198</xdr:row>
      <xdr:rowOff>0</xdr:rowOff>
    </xdr:to>
    <xdr:sp>
      <xdr:nvSpPr>
        <xdr:cNvPr id="36" name="TextBox 37"/>
        <xdr:cNvSpPr txBox="1">
          <a:spLocks noChangeArrowheads="1"/>
        </xdr:cNvSpPr>
      </xdr:nvSpPr>
      <xdr:spPr>
        <a:xfrm>
          <a:off x="514350" y="3810000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198</xdr:row>
      <xdr:rowOff>0</xdr:rowOff>
    </xdr:from>
    <xdr:to>
      <xdr:col>9</xdr:col>
      <xdr:colOff>933450</xdr:colOff>
      <xdr:row>198</xdr:row>
      <xdr:rowOff>0</xdr:rowOff>
    </xdr:to>
    <xdr:sp>
      <xdr:nvSpPr>
        <xdr:cNvPr id="37" name="TextBox 38"/>
        <xdr:cNvSpPr txBox="1">
          <a:spLocks noChangeArrowheads="1"/>
        </xdr:cNvSpPr>
      </xdr:nvSpPr>
      <xdr:spPr>
        <a:xfrm>
          <a:off x="514350" y="3810000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198</xdr:row>
      <xdr:rowOff>0</xdr:rowOff>
    </xdr:from>
    <xdr:to>
      <xdr:col>9</xdr:col>
      <xdr:colOff>933450</xdr:colOff>
      <xdr:row>198</xdr:row>
      <xdr:rowOff>0</xdr:rowOff>
    </xdr:to>
    <xdr:sp>
      <xdr:nvSpPr>
        <xdr:cNvPr id="38" name="TextBox 39"/>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198</xdr:row>
      <xdr:rowOff>0</xdr:rowOff>
    </xdr:from>
    <xdr:to>
      <xdr:col>9</xdr:col>
      <xdr:colOff>933450</xdr:colOff>
      <xdr:row>198</xdr:row>
      <xdr:rowOff>0</xdr:rowOff>
    </xdr:to>
    <xdr:sp>
      <xdr:nvSpPr>
        <xdr:cNvPr id="39" name="TextBox 40"/>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198</xdr:row>
      <xdr:rowOff>0</xdr:rowOff>
    </xdr:from>
    <xdr:to>
      <xdr:col>9</xdr:col>
      <xdr:colOff>933450</xdr:colOff>
      <xdr:row>198</xdr:row>
      <xdr:rowOff>0</xdr:rowOff>
    </xdr:to>
    <xdr:sp>
      <xdr:nvSpPr>
        <xdr:cNvPr id="40" name="TextBox 41"/>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1" name="Text 2"/>
        <xdr:cNvSpPr txBox="1">
          <a:spLocks noChangeArrowheads="1"/>
        </xdr:cNvSpPr>
      </xdr:nvSpPr>
      <xdr:spPr>
        <a:xfrm>
          <a:off x="742950" y="1162050"/>
          <a:ext cx="5553075" cy="0"/>
        </a:xfrm>
        <a:prstGeom prst="rect">
          <a:avLst/>
        </a:prstGeom>
        <a:noFill/>
        <a:ln w="1" cmpd="sng">
          <a:noFill/>
        </a:ln>
      </xdr:spPr>
      <xdr:txBody>
        <a:bodyPr vertOverflow="clip" wrap="square"/>
        <a:p>
          <a:pPr algn="l">
            <a:defRPr/>
          </a:pPr>
          <a:r>
            <a:rPr lang="en-US" cap="none" sz="1190" b="1" i="0" u="none" baseline="0">
              <a:latin typeface="Arial"/>
              <a:ea typeface="Arial"/>
              <a:cs typeface="Arial"/>
            </a:rPr>
            <a:t>EXPLANATORY NOTES PURSUANT TO FRS 134: INTERIM FINANCIAL REPORTING
   </a:t>
          </a:r>
        </a:p>
      </xdr:txBody>
    </xdr:sp>
    <xdr:clientData/>
  </xdr:twoCellAnchor>
  <xdr:twoCellAnchor>
    <xdr:from>
      <xdr:col>2</xdr:col>
      <xdr:colOff>9525</xdr:colOff>
      <xdr:row>76</xdr:row>
      <xdr:rowOff>0</xdr:rowOff>
    </xdr:from>
    <xdr:to>
      <xdr:col>10</xdr:col>
      <xdr:colOff>0</xdr:colOff>
      <xdr:row>84</xdr:row>
      <xdr:rowOff>0</xdr:rowOff>
    </xdr:to>
    <xdr:sp>
      <xdr:nvSpPr>
        <xdr:cNvPr id="42" name="Text 2"/>
        <xdr:cNvSpPr txBox="1">
          <a:spLocks noChangeArrowheads="1"/>
        </xdr:cNvSpPr>
      </xdr:nvSpPr>
      <xdr:spPr>
        <a:xfrm>
          <a:off x="514350" y="14516100"/>
          <a:ext cx="5781675" cy="15240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180</xdr:row>
      <xdr:rowOff>19050</xdr:rowOff>
    </xdr:from>
    <xdr:to>
      <xdr:col>9</xdr:col>
      <xdr:colOff>1047750</xdr:colOff>
      <xdr:row>184</xdr:row>
      <xdr:rowOff>104775</xdr:rowOff>
    </xdr:to>
    <xdr:sp>
      <xdr:nvSpPr>
        <xdr:cNvPr id="43" name="Text 2"/>
        <xdr:cNvSpPr txBox="1">
          <a:spLocks noChangeArrowheads="1"/>
        </xdr:cNvSpPr>
      </xdr:nvSpPr>
      <xdr:spPr>
        <a:xfrm>
          <a:off x="247650" y="34671000"/>
          <a:ext cx="6038850" cy="847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items of unusual nature which affected assets, liabilities, equity, net income, or cash flows during the nine months ended 31 January 2007 except as disclosed in Note 1 and Note 5.</a:t>
          </a:r>
        </a:p>
      </xdr:txBody>
    </xdr:sp>
    <xdr:clientData/>
  </xdr:twoCellAnchor>
  <xdr:twoCellAnchor>
    <xdr:from>
      <xdr:col>1</xdr:col>
      <xdr:colOff>0</xdr:colOff>
      <xdr:row>38</xdr:row>
      <xdr:rowOff>0</xdr:rowOff>
    </xdr:from>
    <xdr:to>
      <xdr:col>10</xdr:col>
      <xdr:colOff>0</xdr:colOff>
      <xdr:row>44</xdr:row>
      <xdr:rowOff>142875</xdr:rowOff>
    </xdr:to>
    <xdr:sp>
      <xdr:nvSpPr>
        <xdr:cNvPr id="44" name="Text 2"/>
        <xdr:cNvSpPr txBox="1">
          <a:spLocks noChangeArrowheads="1"/>
        </xdr:cNvSpPr>
      </xdr:nvSpPr>
      <xdr:spPr>
        <a:xfrm>
          <a:off x="238125" y="7258050"/>
          <a:ext cx="6057900" cy="12858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financial year beginning on or after 1 October 2006 while the effective date of FRS 139 has been deferred to a date to be announced by MASB. 
The adoption of FRS 102, 108, 110, 116, 127, 128, 132 and 133 does not have significant financial impact on the Group.
</a:t>
          </a:r>
        </a:p>
      </xdr:txBody>
    </xdr:sp>
    <xdr:clientData/>
  </xdr:twoCellAnchor>
  <xdr:twoCellAnchor>
    <xdr:from>
      <xdr:col>2</xdr:col>
      <xdr:colOff>0</xdr:colOff>
      <xdr:row>88</xdr:row>
      <xdr:rowOff>19050</xdr:rowOff>
    </xdr:from>
    <xdr:to>
      <xdr:col>10</xdr:col>
      <xdr:colOff>0</xdr:colOff>
      <xdr:row>95</xdr:row>
      <xdr:rowOff>47625</xdr:rowOff>
    </xdr:to>
    <xdr:sp>
      <xdr:nvSpPr>
        <xdr:cNvPr id="45" name="Text 2"/>
        <xdr:cNvSpPr txBox="1">
          <a:spLocks noChangeArrowheads="1"/>
        </xdr:cNvSpPr>
      </xdr:nvSpPr>
      <xdr:spPr>
        <a:xfrm>
          <a:off x="504825" y="16821150"/>
          <a:ext cx="5791200" cy="136207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 adoption of the revised FRS 101 has affected the presentation of share of profit of asociates and other disclosures.
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a:t>
          </a:r>
        </a:p>
      </xdr:txBody>
    </xdr:sp>
    <xdr:clientData/>
  </xdr:twoCellAnchor>
  <xdr:twoCellAnchor>
    <xdr:from>
      <xdr:col>1</xdr:col>
      <xdr:colOff>9525</xdr:colOff>
      <xdr:row>198</xdr:row>
      <xdr:rowOff>19050</xdr:rowOff>
    </xdr:from>
    <xdr:to>
      <xdr:col>10</xdr:col>
      <xdr:colOff>0</xdr:colOff>
      <xdr:row>209</xdr:row>
      <xdr:rowOff>0</xdr:rowOff>
    </xdr:to>
    <xdr:sp>
      <xdr:nvSpPr>
        <xdr:cNvPr id="46" name="Text 2"/>
        <xdr:cNvSpPr txBox="1">
          <a:spLocks noChangeArrowheads="1"/>
        </xdr:cNvSpPr>
      </xdr:nvSpPr>
      <xdr:spPr>
        <a:xfrm>
          <a:off x="247650" y="38119050"/>
          <a:ext cx="6048375" cy="20764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year-to-date ended 31 January 2007 have been reduced by RM515,000 and RM1,546,000 respectively.
There were no other changes in estimates that have a material effect against results in the current quarter and current financial year-to-date.</a:t>
          </a:r>
        </a:p>
      </xdr:txBody>
    </xdr:sp>
    <xdr:clientData/>
  </xdr:twoCellAnchor>
  <xdr:twoCellAnchor>
    <xdr:from>
      <xdr:col>1</xdr:col>
      <xdr:colOff>114300</xdr:colOff>
      <xdr:row>172</xdr:row>
      <xdr:rowOff>0</xdr:rowOff>
    </xdr:from>
    <xdr:to>
      <xdr:col>10</xdr:col>
      <xdr:colOff>0</xdr:colOff>
      <xdr:row>172</xdr:row>
      <xdr:rowOff>0</xdr:rowOff>
    </xdr:to>
    <xdr:sp>
      <xdr:nvSpPr>
        <xdr:cNvPr id="47" name="Text 2"/>
        <xdr:cNvSpPr txBox="1">
          <a:spLocks noChangeArrowheads="1"/>
        </xdr:cNvSpPr>
      </xdr:nvSpPr>
      <xdr:spPr>
        <a:xfrm>
          <a:off x="352425" y="33127950"/>
          <a:ext cx="59436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p>
      </xdr:txBody>
    </xdr:sp>
    <xdr:clientData/>
  </xdr:twoCellAnchor>
  <xdr:twoCellAnchor>
    <xdr:from>
      <xdr:col>1</xdr:col>
      <xdr:colOff>9525</xdr:colOff>
      <xdr:row>210</xdr:row>
      <xdr:rowOff>19050</xdr:rowOff>
    </xdr:from>
    <xdr:to>
      <xdr:col>4</xdr:col>
      <xdr:colOff>19050</xdr:colOff>
      <xdr:row>210</xdr:row>
      <xdr:rowOff>133350</xdr:rowOff>
    </xdr:to>
    <xdr:sp>
      <xdr:nvSpPr>
        <xdr:cNvPr id="48" name="Text 2"/>
        <xdr:cNvSpPr txBox="1">
          <a:spLocks noChangeArrowheads="1"/>
        </xdr:cNvSpPr>
      </xdr:nvSpPr>
      <xdr:spPr>
        <a:xfrm>
          <a:off x="247650" y="40405050"/>
          <a:ext cx="1409700" cy="11430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114300</xdr:colOff>
      <xdr:row>164</xdr:row>
      <xdr:rowOff>19050</xdr:rowOff>
    </xdr:from>
    <xdr:to>
      <xdr:col>10</xdr:col>
      <xdr:colOff>0</xdr:colOff>
      <xdr:row>172</xdr:row>
      <xdr:rowOff>0</xdr:rowOff>
    </xdr:to>
    <xdr:sp>
      <xdr:nvSpPr>
        <xdr:cNvPr id="49" name="Text 2"/>
        <xdr:cNvSpPr txBox="1">
          <a:spLocks noChangeArrowheads="1"/>
        </xdr:cNvSpPr>
      </xdr:nvSpPr>
      <xdr:spPr>
        <a:xfrm>
          <a:off x="352425" y="31623000"/>
          <a:ext cx="5943600" cy="15049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latin typeface="Arial"/>
              <a:ea typeface="Arial"/>
              <a:cs typeface="Arial"/>
            </a:rPr>
            <a:t>
</a:t>
          </a:r>
        </a:p>
      </xdr:txBody>
    </xdr:sp>
    <xdr:clientData/>
  </xdr:twoCellAnchor>
  <xdr:twoCellAnchor>
    <xdr:from>
      <xdr:col>1</xdr:col>
      <xdr:colOff>9525</xdr:colOff>
      <xdr:row>223</xdr:row>
      <xdr:rowOff>19050</xdr:rowOff>
    </xdr:from>
    <xdr:to>
      <xdr:col>10</xdr:col>
      <xdr:colOff>0</xdr:colOff>
      <xdr:row>230</xdr:row>
      <xdr:rowOff>180975</xdr:rowOff>
    </xdr:to>
    <xdr:sp>
      <xdr:nvSpPr>
        <xdr:cNvPr id="50" name="Text 2"/>
        <xdr:cNvSpPr txBox="1">
          <a:spLocks noChangeArrowheads="1"/>
        </xdr:cNvSpPr>
      </xdr:nvSpPr>
      <xdr:spPr>
        <a:xfrm>
          <a:off x="247650" y="42881550"/>
          <a:ext cx="6048375" cy="14954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2006 except for the net book values of the property, plant and equipment where depreciation have been provided for in the current quarter and current financial year-to-date ended 31 January 2007. Any addition to the property, plant and equipment are carried at cost less depreciation charge for the current quarter and current financial year-to-date. </a:t>
          </a:r>
        </a:p>
      </xdr:txBody>
    </xdr:sp>
    <xdr:clientData/>
  </xdr:twoCellAnchor>
  <xdr:twoCellAnchor>
    <xdr:from>
      <xdr:col>1</xdr:col>
      <xdr:colOff>9525</xdr:colOff>
      <xdr:row>151</xdr:row>
      <xdr:rowOff>19050</xdr:rowOff>
    </xdr:from>
    <xdr:to>
      <xdr:col>10</xdr:col>
      <xdr:colOff>0</xdr:colOff>
      <xdr:row>153</xdr:row>
      <xdr:rowOff>0</xdr:rowOff>
    </xdr:to>
    <xdr:sp>
      <xdr:nvSpPr>
        <xdr:cNvPr id="51" name="Text 2"/>
        <xdr:cNvSpPr txBox="1">
          <a:spLocks noChangeArrowheads="1"/>
        </xdr:cNvSpPr>
      </xdr:nvSpPr>
      <xdr:spPr>
        <a:xfrm>
          <a:off x="247650" y="29089350"/>
          <a:ext cx="6048375" cy="3619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1</xdr:col>
      <xdr:colOff>9525</xdr:colOff>
      <xdr:row>233</xdr:row>
      <xdr:rowOff>19050</xdr:rowOff>
    </xdr:from>
    <xdr:to>
      <xdr:col>10</xdr:col>
      <xdr:colOff>0</xdr:colOff>
      <xdr:row>236</xdr:row>
      <xdr:rowOff>47625</xdr:rowOff>
    </xdr:to>
    <xdr:sp>
      <xdr:nvSpPr>
        <xdr:cNvPr id="52" name="Text 2"/>
        <xdr:cNvSpPr txBox="1">
          <a:spLocks noChangeArrowheads="1"/>
        </xdr:cNvSpPr>
      </xdr:nvSpPr>
      <xdr:spPr>
        <a:xfrm>
          <a:off x="247650" y="44786550"/>
          <a:ext cx="6048375" cy="60007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nine months ended 31 January 2007.</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235</xdr:row>
      <xdr:rowOff>0</xdr:rowOff>
    </xdr:from>
    <xdr:to>
      <xdr:col>10</xdr:col>
      <xdr:colOff>0</xdr:colOff>
      <xdr:row>235</xdr:row>
      <xdr:rowOff>0</xdr:rowOff>
    </xdr:to>
    <xdr:sp>
      <xdr:nvSpPr>
        <xdr:cNvPr id="53" name="Text 2"/>
        <xdr:cNvSpPr txBox="1">
          <a:spLocks noChangeArrowheads="1"/>
        </xdr:cNvSpPr>
      </xdr:nvSpPr>
      <xdr:spPr>
        <a:xfrm>
          <a:off x="247650" y="451485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5</xdr:row>
      <xdr:rowOff>0</xdr:rowOff>
    </xdr:to>
    <xdr:sp>
      <xdr:nvSpPr>
        <xdr:cNvPr id="1"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under the historical cost convention except for the revaluation of freehold and leasehold estates and buildings included within property, plant and equipment.
The quarterly financial statements are unaudited and have been prepared in accordance with the requirements of FRS 134: Interim Financial Reporting and paragraph 9.22 of the Listing Requirements of Bursa Malaysia Securities Berhad.
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latin typeface="Arial"/>
              <a:ea typeface="Arial"/>
              <a:cs typeface="Arial"/>
            </a:rPr>
            <a:t>
</a:t>
          </a:r>
        </a:p>
      </xdr:txBody>
    </xdr:sp>
    <xdr:clientData/>
  </xdr:twoCellAnchor>
  <xdr:twoCellAnchor>
    <xdr:from>
      <xdr:col>1</xdr:col>
      <xdr:colOff>0</xdr:colOff>
      <xdr:row>5</xdr:row>
      <xdr:rowOff>0</xdr:rowOff>
    </xdr:from>
    <xdr:to>
      <xdr:col>10</xdr:col>
      <xdr:colOff>0</xdr:colOff>
      <xdr:row>5</xdr:row>
      <xdr:rowOff>0</xdr:rowOff>
    </xdr:to>
    <xdr:sp>
      <xdr:nvSpPr>
        <xdr:cNvPr id="2"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10</xdr:col>
      <xdr:colOff>0</xdr:colOff>
      <xdr:row>5</xdr:row>
      <xdr:rowOff>0</xdr:rowOff>
    </xdr:to>
    <xdr:sp>
      <xdr:nvSpPr>
        <xdr:cNvPr id="3"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FRS 102, 108, 110, 116, 127, 128, 132 and 133 does not have significant financial impact on the Group.
The 3 FRSs that have been issued by MASB but are not effective yet for the Group in the current financial year are as follows:</a:t>
          </a:r>
        </a:p>
      </xdr:txBody>
    </xdr:sp>
    <xdr:clientData/>
  </xdr:twoCellAnchor>
  <xdr:twoCellAnchor>
    <xdr:from>
      <xdr:col>10</xdr:col>
      <xdr:colOff>0</xdr:colOff>
      <xdr:row>5</xdr:row>
      <xdr:rowOff>0</xdr:rowOff>
    </xdr:from>
    <xdr:to>
      <xdr:col>10</xdr:col>
      <xdr:colOff>28575</xdr:colOff>
      <xdr:row>5</xdr:row>
      <xdr:rowOff>0</xdr:rowOff>
    </xdr:to>
    <xdr:sp>
      <xdr:nvSpPr>
        <xdr:cNvPr id="4" name="Text 2"/>
        <xdr:cNvSpPr txBox="1">
          <a:spLocks noChangeArrowheads="1"/>
        </xdr:cNvSpPr>
      </xdr:nvSpPr>
      <xdr:spPr>
        <a:xfrm>
          <a:off x="5924550" y="971550"/>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10</xdr:col>
      <xdr:colOff>0</xdr:colOff>
      <xdr:row>5</xdr:row>
      <xdr:rowOff>0</xdr:rowOff>
    </xdr:to>
    <xdr:sp>
      <xdr:nvSpPr>
        <xdr:cNvPr id="5"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p>
      </xdr:txBody>
    </xdr:sp>
    <xdr:clientData/>
  </xdr:twoCellAnchor>
  <xdr:twoCellAnchor>
    <xdr:from>
      <xdr:col>1</xdr:col>
      <xdr:colOff>247650</xdr:colOff>
      <xdr:row>5</xdr:row>
      <xdr:rowOff>0</xdr:rowOff>
    </xdr:from>
    <xdr:to>
      <xdr:col>10</xdr:col>
      <xdr:colOff>0</xdr:colOff>
      <xdr:row>5</xdr:row>
      <xdr:rowOff>0</xdr:rowOff>
    </xdr:to>
    <xdr:sp>
      <xdr:nvSpPr>
        <xdr:cNvPr id="6"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share of results of asociates and other disclosures.
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10</xdr:col>
      <xdr:colOff>0</xdr:colOff>
      <xdr:row>5</xdr:row>
      <xdr:rowOff>0</xdr:rowOff>
    </xdr:to>
    <xdr:sp>
      <xdr:nvSpPr>
        <xdr:cNvPr id="7" name="Text 2"/>
        <xdr:cNvSpPr txBox="1">
          <a:spLocks noChangeArrowheads="1"/>
        </xdr:cNvSpPr>
      </xdr:nvSpPr>
      <xdr:spPr>
        <a:xfrm>
          <a:off x="285750" y="9715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10</xdr:col>
      <xdr:colOff>0</xdr:colOff>
      <xdr:row>5</xdr:row>
      <xdr:rowOff>0</xdr:rowOff>
    </xdr:to>
    <xdr:sp>
      <xdr:nvSpPr>
        <xdr:cNvPr id="8"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10</xdr:col>
      <xdr:colOff>0</xdr:colOff>
      <xdr:row>5</xdr:row>
      <xdr:rowOff>0</xdr:rowOff>
    </xdr:to>
    <xdr:sp>
      <xdr:nvSpPr>
        <xdr:cNvPr id="9"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The principal effects of the changes in accounting policies resulting from the adoption of the other new/revised FRSs are discussed below:</a:t>
          </a:r>
        </a:p>
      </xdr:txBody>
    </xdr:sp>
    <xdr:clientData/>
  </xdr:twoCellAnchor>
  <xdr:twoCellAnchor>
    <xdr:from>
      <xdr:col>10</xdr:col>
      <xdr:colOff>0</xdr:colOff>
      <xdr:row>5</xdr:row>
      <xdr:rowOff>0</xdr:rowOff>
    </xdr:from>
    <xdr:to>
      <xdr:col>10</xdr:col>
      <xdr:colOff>38100</xdr:colOff>
      <xdr:row>5</xdr:row>
      <xdr:rowOff>76200</xdr:rowOff>
    </xdr:to>
    <xdr:sp>
      <xdr:nvSpPr>
        <xdr:cNvPr id="10" name="Text 2"/>
        <xdr:cNvSpPr txBox="1">
          <a:spLocks noChangeArrowheads="1"/>
        </xdr:cNvSpPr>
      </xdr:nvSpPr>
      <xdr:spPr>
        <a:xfrm>
          <a:off x="5924550" y="971550"/>
          <a:ext cx="38100" cy="762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43</xdr:row>
      <xdr:rowOff>0</xdr:rowOff>
    </xdr:from>
    <xdr:to>
      <xdr:col>10</xdr:col>
      <xdr:colOff>0</xdr:colOff>
      <xdr:row>43</xdr:row>
      <xdr:rowOff>0</xdr:rowOff>
    </xdr:to>
    <xdr:sp>
      <xdr:nvSpPr>
        <xdr:cNvPr id="11" name="Text 2"/>
        <xdr:cNvSpPr txBox="1">
          <a:spLocks noChangeArrowheads="1"/>
        </xdr:cNvSpPr>
      </xdr:nvSpPr>
      <xdr:spPr>
        <a:xfrm>
          <a:off x="285750" y="78009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98</xdr:row>
      <xdr:rowOff>0</xdr:rowOff>
    </xdr:from>
    <xdr:to>
      <xdr:col>10</xdr:col>
      <xdr:colOff>0</xdr:colOff>
      <xdr:row>98</xdr:row>
      <xdr:rowOff>0</xdr:rowOff>
    </xdr:to>
    <xdr:sp>
      <xdr:nvSpPr>
        <xdr:cNvPr id="12" name="Text 2"/>
        <xdr:cNvSpPr txBox="1">
          <a:spLocks noChangeArrowheads="1"/>
        </xdr:cNvSpPr>
      </xdr:nvSpPr>
      <xdr:spPr>
        <a:xfrm>
          <a:off x="285750" y="1831657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99</xdr:row>
      <xdr:rowOff>0</xdr:rowOff>
    </xdr:from>
    <xdr:to>
      <xdr:col>10</xdr:col>
      <xdr:colOff>0</xdr:colOff>
      <xdr:row>99</xdr:row>
      <xdr:rowOff>0</xdr:rowOff>
    </xdr:to>
    <xdr:sp>
      <xdr:nvSpPr>
        <xdr:cNvPr id="13" name="Text 2"/>
        <xdr:cNvSpPr txBox="1">
          <a:spLocks noChangeArrowheads="1"/>
        </xdr:cNvSpPr>
      </xdr:nvSpPr>
      <xdr:spPr>
        <a:xfrm>
          <a:off x="285750" y="185070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8</xdr:row>
      <xdr:rowOff>19050</xdr:rowOff>
    </xdr:from>
    <xdr:to>
      <xdr:col>10</xdr:col>
      <xdr:colOff>0</xdr:colOff>
      <xdr:row>10</xdr:row>
      <xdr:rowOff>104775</xdr:rowOff>
    </xdr:to>
    <xdr:sp>
      <xdr:nvSpPr>
        <xdr:cNvPr id="14" name="Text 2"/>
        <xdr:cNvSpPr txBox="1">
          <a:spLocks noChangeArrowheads="1"/>
        </xdr:cNvSpPr>
      </xdr:nvSpPr>
      <xdr:spPr>
        <a:xfrm>
          <a:off x="285750" y="1562100"/>
          <a:ext cx="5638800" cy="466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nine months ended 31 January 2007.</a:t>
          </a:r>
        </a:p>
      </xdr:txBody>
    </xdr:sp>
    <xdr:clientData/>
  </xdr:twoCellAnchor>
  <xdr:twoCellAnchor>
    <xdr:from>
      <xdr:col>1</xdr:col>
      <xdr:colOff>9525</xdr:colOff>
      <xdr:row>6</xdr:row>
      <xdr:rowOff>0</xdr:rowOff>
    </xdr:from>
    <xdr:to>
      <xdr:col>10</xdr:col>
      <xdr:colOff>0</xdr:colOff>
      <xdr:row>6</xdr:row>
      <xdr:rowOff>0</xdr:rowOff>
    </xdr:to>
    <xdr:sp>
      <xdr:nvSpPr>
        <xdr:cNvPr id="15" name="Text 2"/>
        <xdr:cNvSpPr txBox="1">
          <a:spLocks noChangeArrowheads="1"/>
        </xdr:cNvSpPr>
      </xdr:nvSpPr>
      <xdr:spPr>
        <a:xfrm>
          <a:off x="285750" y="1162050"/>
          <a:ext cx="5638800" cy="0"/>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six months ended 31 October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6</xdr:row>
      <xdr:rowOff>0</xdr:rowOff>
    </xdr:from>
    <xdr:to>
      <xdr:col>10</xdr:col>
      <xdr:colOff>0</xdr:colOff>
      <xdr:row>6</xdr:row>
      <xdr:rowOff>0</xdr:rowOff>
    </xdr:to>
    <xdr:sp>
      <xdr:nvSpPr>
        <xdr:cNvPr id="16" name="Text 2"/>
        <xdr:cNvSpPr txBox="1">
          <a:spLocks noChangeArrowheads="1"/>
        </xdr:cNvSpPr>
      </xdr:nvSpPr>
      <xdr:spPr>
        <a:xfrm>
          <a:off x="285750" y="1162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18</xdr:row>
      <xdr:rowOff>0</xdr:rowOff>
    </xdr:from>
    <xdr:to>
      <xdr:col>10</xdr:col>
      <xdr:colOff>0</xdr:colOff>
      <xdr:row>18</xdr:row>
      <xdr:rowOff>0</xdr:rowOff>
    </xdr:to>
    <xdr:sp>
      <xdr:nvSpPr>
        <xdr:cNvPr id="17" name="Text 2"/>
        <xdr:cNvSpPr txBox="1">
          <a:spLocks noChangeArrowheads="1"/>
        </xdr:cNvSpPr>
      </xdr:nvSpPr>
      <xdr:spPr>
        <a:xfrm>
          <a:off x="285750" y="3448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99</xdr:row>
      <xdr:rowOff>0</xdr:rowOff>
    </xdr:from>
    <xdr:to>
      <xdr:col>10</xdr:col>
      <xdr:colOff>0</xdr:colOff>
      <xdr:row>99</xdr:row>
      <xdr:rowOff>0</xdr:rowOff>
    </xdr:to>
    <xdr:sp>
      <xdr:nvSpPr>
        <xdr:cNvPr id="18" name="Text 2"/>
        <xdr:cNvSpPr txBox="1">
          <a:spLocks noChangeArrowheads="1"/>
        </xdr:cNvSpPr>
      </xdr:nvSpPr>
      <xdr:spPr>
        <a:xfrm>
          <a:off x="285750" y="185070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98</xdr:row>
      <xdr:rowOff>0</xdr:rowOff>
    </xdr:from>
    <xdr:to>
      <xdr:col>10</xdr:col>
      <xdr:colOff>0</xdr:colOff>
      <xdr:row>98</xdr:row>
      <xdr:rowOff>19050</xdr:rowOff>
    </xdr:to>
    <xdr:sp>
      <xdr:nvSpPr>
        <xdr:cNvPr id="19" name="Text 2"/>
        <xdr:cNvSpPr txBox="1">
          <a:spLocks noChangeArrowheads="1"/>
        </xdr:cNvSpPr>
      </xdr:nvSpPr>
      <xdr:spPr>
        <a:xfrm>
          <a:off x="285750" y="18316575"/>
          <a:ext cx="5638800" cy="190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p>
      </xdr:txBody>
    </xdr:sp>
    <xdr:clientData/>
  </xdr:twoCellAnchor>
  <xdr:twoCellAnchor>
    <xdr:from>
      <xdr:col>2</xdr:col>
      <xdr:colOff>209550</xdr:colOff>
      <xdr:row>99</xdr:row>
      <xdr:rowOff>0</xdr:rowOff>
    </xdr:from>
    <xdr:to>
      <xdr:col>10</xdr:col>
      <xdr:colOff>0</xdr:colOff>
      <xdr:row>99</xdr:row>
      <xdr:rowOff>0</xdr:rowOff>
    </xdr:to>
    <xdr:sp>
      <xdr:nvSpPr>
        <xdr:cNvPr id="20" name="Text 2"/>
        <xdr:cNvSpPr txBox="1">
          <a:spLocks noChangeArrowheads="1"/>
        </xdr:cNvSpPr>
      </xdr:nvSpPr>
      <xdr:spPr>
        <a:xfrm>
          <a:off x="733425" y="18507075"/>
          <a:ext cx="51911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226</xdr:row>
      <xdr:rowOff>19050</xdr:rowOff>
    </xdr:from>
    <xdr:to>
      <xdr:col>9</xdr:col>
      <xdr:colOff>104775</xdr:colOff>
      <xdr:row>234</xdr:row>
      <xdr:rowOff>104775</xdr:rowOff>
    </xdr:to>
    <xdr:sp>
      <xdr:nvSpPr>
        <xdr:cNvPr id="21" name="Text 2"/>
        <xdr:cNvSpPr txBox="1">
          <a:spLocks noChangeArrowheads="1"/>
        </xdr:cNvSpPr>
      </xdr:nvSpPr>
      <xdr:spPr>
        <a:xfrm>
          <a:off x="285750" y="42567225"/>
          <a:ext cx="5629275" cy="1609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pretax profit for the current quarter of RM23.55 million and nine months to-date ended 31 January 2007 of RM47.26 million was 407% and 109% respectively higher than the RM4.65</a:t>
          </a:r>
          <a:r>
            <a:rPr lang="en-US" cap="none" sz="1200" b="1" i="0" u="none" baseline="0">
              <a:latin typeface="Arial"/>
              <a:ea typeface="Arial"/>
              <a:cs typeface="Arial"/>
            </a:rPr>
            <a:t> </a:t>
          </a:r>
          <a:r>
            <a:rPr lang="en-US" cap="none" sz="1200" b="0" i="0" u="none" baseline="0">
              <a:latin typeface="Arial"/>
              <a:ea typeface="Arial"/>
              <a:cs typeface="Arial"/>
            </a:rPr>
            <a:t>million and RM22.66 million achieved in the corresponding periods in the preceding year. 
The higher profit was due primarily to higher FFB production coupled with higher CPO price as well as gain from disposal of other investment and higher contribution from the associated companies.</a:t>
          </a:r>
        </a:p>
      </xdr:txBody>
    </xdr:sp>
    <xdr:clientData/>
  </xdr:twoCellAnchor>
  <xdr:twoCellAnchor>
    <xdr:from>
      <xdr:col>1</xdr:col>
      <xdr:colOff>9525</xdr:colOff>
      <xdr:row>198</xdr:row>
      <xdr:rowOff>0</xdr:rowOff>
    </xdr:from>
    <xdr:to>
      <xdr:col>10</xdr:col>
      <xdr:colOff>0</xdr:colOff>
      <xdr:row>198</xdr:row>
      <xdr:rowOff>0</xdr:rowOff>
    </xdr:to>
    <xdr:sp>
      <xdr:nvSpPr>
        <xdr:cNvPr id="22" name="Text 2"/>
        <xdr:cNvSpPr txBox="1">
          <a:spLocks noChangeArrowheads="1"/>
        </xdr:cNvSpPr>
      </xdr:nvSpPr>
      <xdr:spPr>
        <a:xfrm>
          <a:off x="285750" y="372141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246</xdr:row>
      <xdr:rowOff>171450</xdr:rowOff>
    </xdr:from>
    <xdr:to>
      <xdr:col>10</xdr:col>
      <xdr:colOff>9525</xdr:colOff>
      <xdr:row>253</xdr:row>
      <xdr:rowOff>0</xdr:rowOff>
    </xdr:to>
    <xdr:sp>
      <xdr:nvSpPr>
        <xdr:cNvPr id="23" name="Text 2"/>
        <xdr:cNvSpPr txBox="1">
          <a:spLocks noChangeArrowheads="1"/>
        </xdr:cNvSpPr>
      </xdr:nvSpPr>
      <xdr:spPr>
        <a:xfrm>
          <a:off x="285750" y="46548675"/>
          <a:ext cx="5648325" cy="11620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FFB production for the current financial year ending 30 April 2007 is expected to be about 20% higher due to more areas coming into harvesting and increasing yield trend from the young matured oil palms in Group's estates. 
With the current high CPO price, the Group expects much better results in the current financial year ending 30 April 2007.</a:t>
          </a:r>
        </a:p>
      </xdr:txBody>
    </xdr:sp>
    <xdr:clientData/>
  </xdr:twoCellAnchor>
  <xdr:twoCellAnchor>
    <xdr:from>
      <xdr:col>1</xdr:col>
      <xdr:colOff>9525</xdr:colOff>
      <xdr:row>257</xdr:row>
      <xdr:rowOff>19050</xdr:rowOff>
    </xdr:from>
    <xdr:to>
      <xdr:col>10</xdr:col>
      <xdr:colOff>0</xdr:colOff>
      <xdr:row>260</xdr:row>
      <xdr:rowOff>19050</xdr:rowOff>
    </xdr:to>
    <xdr:sp>
      <xdr:nvSpPr>
        <xdr:cNvPr id="24" name="Text 2"/>
        <xdr:cNvSpPr txBox="1">
          <a:spLocks noChangeArrowheads="1"/>
        </xdr:cNvSpPr>
      </xdr:nvSpPr>
      <xdr:spPr>
        <a:xfrm>
          <a:off x="285750" y="48491775"/>
          <a:ext cx="5638800" cy="571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nine months ended 31 January 2007.</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282</xdr:row>
      <xdr:rowOff>0</xdr:rowOff>
    </xdr:from>
    <xdr:to>
      <xdr:col>10</xdr:col>
      <xdr:colOff>0</xdr:colOff>
      <xdr:row>282</xdr:row>
      <xdr:rowOff>0</xdr:rowOff>
    </xdr:to>
    <xdr:sp>
      <xdr:nvSpPr>
        <xdr:cNvPr id="25" name="TextBox 57"/>
        <xdr:cNvSpPr txBox="1">
          <a:spLocks noChangeArrowheads="1"/>
        </xdr:cNvSpPr>
      </xdr:nvSpPr>
      <xdr:spPr>
        <a:xfrm>
          <a:off x="276225" y="52968525"/>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282</xdr:row>
      <xdr:rowOff>0</xdr:rowOff>
    </xdr:from>
    <xdr:to>
      <xdr:col>10</xdr:col>
      <xdr:colOff>0</xdr:colOff>
      <xdr:row>282</xdr:row>
      <xdr:rowOff>0</xdr:rowOff>
    </xdr:to>
    <xdr:sp>
      <xdr:nvSpPr>
        <xdr:cNvPr id="26" name="TextBox 58"/>
        <xdr:cNvSpPr txBox="1">
          <a:spLocks noChangeArrowheads="1"/>
        </xdr:cNvSpPr>
      </xdr:nvSpPr>
      <xdr:spPr>
        <a:xfrm>
          <a:off x="276225" y="52968525"/>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118</xdr:row>
      <xdr:rowOff>0</xdr:rowOff>
    </xdr:from>
    <xdr:to>
      <xdr:col>10</xdr:col>
      <xdr:colOff>0</xdr:colOff>
      <xdr:row>120</xdr:row>
      <xdr:rowOff>76200</xdr:rowOff>
    </xdr:to>
    <xdr:sp>
      <xdr:nvSpPr>
        <xdr:cNvPr id="27" name="TextBox 59"/>
        <xdr:cNvSpPr txBox="1">
          <a:spLocks noChangeArrowheads="1"/>
        </xdr:cNvSpPr>
      </xdr:nvSpPr>
      <xdr:spPr>
        <a:xfrm>
          <a:off x="276225" y="21917025"/>
          <a:ext cx="56483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sale of unquoted investments and/or properties during the nine months ended 31 January 2007.</a:t>
          </a:r>
        </a:p>
      </xdr:txBody>
    </xdr:sp>
    <xdr:clientData/>
  </xdr:twoCellAnchor>
  <xdr:twoCellAnchor>
    <xdr:from>
      <xdr:col>1</xdr:col>
      <xdr:colOff>0</xdr:colOff>
      <xdr:row>141</xdr:row>
      <xdr:rowOff>0</xdr:rowOff>
    </xdr:from>
    <xdr:to>
      <xdr:col>10</xdr:col>
      <xdr:colOff>0</xdr:colOff>
      <xdr:row>142</xdr:row>
      <xdr:rowOff>38100</xdr:rowOff>
    </xdr:to>
    <xdr:sp>
      <xdr:nvSpPr>
        <xdr:cNvPr id="28" name="TextBox 60"/>
        <xdr:cNvSpPr txBox="1">
          <a:spLocks noChangeArrowheads="1"/>
        </xdr:cNvSpPr>
      </xdr:nvSpPr>
      <xdr:spPr>
        <a:xfrm>
          <a:off x="276225" y="26231850"/>
          <a:ext cx="5648325" cy="228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 and debt security as at 31 January 2007.</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157</xdr:row>
      <xdr:rowOff>0</xdr:rowOff>
    </xdr:from>
    <xdr:to>
      <xdr:col>10</xdr:col>
      <xdr:colOff>0</xdr:colOff>
      <xdr:row>158</xdr:row>
      <xdr:rowOff>123825</xdr:rowOff>
    </xdr:to>
    <xdr:sp>
      <xdr:nvSpPr>
        <xdr:cNvPr id="29" name="TextBox 61"/>
        <xdr:cNvSpPr txBox="1">
          <a:spLocks noChangeArrowheads="1"/>
        </xdr:cNvSpPr>
      </xdr:nvSpPr>
      <xdr:spPr>
        <a:xfrm>
          <a:off x="276225" y="29184600"/>
          <a:ext cx="5648325" cy="314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151</xdr:row>
      <xdr:rowOff>0</xdr:rowOff>
    </xdr:from>
    <xdr:to>
      <xdr:col>10</xdr:col>
      <xdr:colOff>0</xdr:colOff>
      <xdr:row>153</xdr:row>
      <xdr:rowOff>123825</xdr:rowOff>
    </xdr:to>
    <xdr:sp>
      <xdr:nvSpPr>
        <xdr:cNvPr id="30" name="TextBox 62"/>
        <xdr:cNvSpPr txBox="1">
          <a:spLocks noChangeArrowheads="1"/>
        </xdr:cNvSpPr>
      </xdr:nvSpPr>
      <xdr:spPr>
        <a:xfrm>
          <a:off x="276225" y="28155900"/>
          <a:ext cx="564832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financial instrument with off balance sheet risk as at 31 January 2007 and as at the date of issue of the quarterly financial statements.</a:t>
          </a:r>
        </a:p>
      </xdr:txBody>
    </xdr:sp>
    <xdr:clientData/>
  </xdr:twoCellAnchor>
  <xdr:twoCellAnchor>
    <xdr:from>
      <xdr:col>2</xdr:col>
      <xdr:colOff>9525</xdr:colOff>
      <xdr:row>198</xdr:row>
      <xdr:rowOff>0</xdr:rowOff>
    </xdr:from>
    <xdr:to>
      <xdr:col>10</xdr:col>
      <xdr:colOff>0</xdr:colOff>
      <xdr:row>198</xdr:row>
      <xdr:rowOff>0</xdr:rowOff>
    </xdr:to>
    <xdr:sp>
      <xdr:nvSpPr>
        <xdr:cNvPr id="31" name="TextBox 63"/>
        <xdr:cNvSpPr txBox="1">
          <a:spLocks noChangeArrowheads="1"/>
        </xdr:cNvSpPr>
      </xdr:nvSpPr>
      <xdr:spPr>
        <a:xfrm>
          <a:off x="533400" y="37214175"/>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198</xdr:row>
      <xdr:rowOff>0</xdr:rowOff>
    </xdr:from>
    <xdr:to>
      <xdr:col>10</xdr:col>
      <xdr:colOff>0</xdr:colOff>
      <xdr:row>198</xdr:row>
      <xdr:rowOff>0</xdr:rowOff>
    </xdr:to>
    <xdr:sp>
      <xdr:nvSpPr>
        <xdr:cNvPr id="32" name="TextBox 64"/>
        <xdr:cNvSpPr txBox="1">
          <a:spLocks noChangeArrowheads="1"/>
        </xdr:cNvSpPr>
      </xdr:nvSpPr>
      <xdr:spPr>
        <a:xfrm>
          <a:off x="1000125" y="37214175"/>
          <a:ext cx="49244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170</xdr:row>
      <xdr:rowOff>0</xdr:rowOff>
    </xdr:from>
    <xdr:to>
      <xdr:col>10</xdr:col>
      <xdr:colOff>0</xdr:colOff>
      <xdr:row>172</xdr:row>
      <xdr:rowOff>57150</xdr:rowOff>
    </xdr:to>
    <xdr:sp>
      <xdr:nvSpPr>
        <xdr:cNvPr id="33" name="TextBox 65"/>
        <xdr:cNvSpPr txBox="1">
          <a:spLocks noChangeArrowheads="1"/>
        </xdr:cNvSpPr>
      </xdr:nvSpPr>
      <xdr:spPr>
        <a:xfrm>
          <a:off x="1000125" y="31537275"/>
          <a:ext cx="4924425"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173</xdr:row>
      <xdr:rowOff>0</xdr:rowOff>
    </xdr:from>
    <xdr:to>
      <xdr:col>10</xdr:col>
      <xdr:colOff>0</xdr:colOff>
      <xdr:row>176</xdr:row>
      <xdr:rowOff>19050</xdr:rowOff>
    </xdr:to>
    <xdr:sp>
      <xdr:nvSpPr>
        <xdr:cNvPr id="34" name="TextBox 66"/>
        <xdr:cNvSpPr txBox="1">
          <a:spLocks noChangeArrowheads="1"/>
        </xdr:cNvSpPr>
      </xdr:nvSpPr>
      <xdr:spPr>
        <a:xfrm>
          <a:off x="533400" y="32108775"/>
          <a:ext cx="5391150" cy="5905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0</xdr:colOff>
      <xdr:row>199</xdr:row>
      <xdr:rowOff>19050</xdr:rowOff>
    </xdr:from>
    <xdr:to>
      <xdr:col>9</xdr:col>
      <xdr:colOff>85725</xdr:colOff>
      <xdr:row>213</xdr:row>
      <xdr:rowOff>133350</xdr:rowOff>
    </xdr:to>
    <xdr:sp>
      <xdr:nvSpPr>
        <xdr:cNvPr id="35" name="TextBox 67"/>
        <xdr:cNvSpPr txBox="1">
          <a:spLocks noChangeArrowheads="1"/>
        </xdr:cNvSpPr>
      </xdr:nvSpPr>
      <xdr:spPr>
        <a:xfrm>
          <a:off x="523875" y="37423725"/>
          <a:ext cx="5372100" cy="27813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Company had on 16 January 2004, been served with a writ of summons filed at the Malacca High Court by Brilliant Team Management Sdn. Bhd..
This is a claim filed against, inter alia, the Company for services rendered in assisting the Company to acquire companies owning oil palm estates. The plaintiff is claiming for damages amounting to RM1.76 million, interest thereon and costs. The Company has filed a Defence and Counterclaim.
In its Counterclaim, the Company is claiming for damages, interests and costs. 
The plaintiff has filed the Notice of Pre-Trial Case Management which has been fixed for hearing on 22 June 2007 pending disposal of the Company's application to strike out the plaintiff's claim, which is now fixed for hearing on 5 April 2007.</a:t>
          </a:r>
        </a:p>
      </xdr:txBody>
    </xdr:sp>
    <xdr:clientData/>
  </xdr:twoCellAnchor>
  <xdr:twoCellAnchor>
    <xdr:from>
      <xdr:col>1</xdr:col>
      <xdr:colOff>0</xdr:colOff>
      <xdr:row>298</xdr:row>
      <xdr:rowOff>0</xdr:rowOff>
    </xdr:from>
    <xdr:to>
      <xdr:col>10</xdr:col>
      <xdr:colOff>0</xdr:colOff>
      <xdr:row>301</xdr:row>
      <xdr:rowOff>114300</xdr:rowOff>
    </xdr:to>
    <xdr:sp>
      <xdr:nvSpPr>
        <xdr:cNvPr id="36" name="TextBox 68"/>
        <xdr:cNvSpPr txBox="1">
          <a:spLocks noChangeArrowheads="1"/>
        </xdr:cNvSpPr>
      </xdr:nvSpPr>
      <xdr:spPr>
        <a:xfrm>
          <a:off x="276225" y="56035575"/>
          <a:ext cx="5648325" cy="685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dividend has been recommended or declared for the third financial quarter ended 31 January 2007.</a:t>
          </a:r>
        </a:p>
      </xdr:txBody>
    </xdr:sp>
    <xdr:clientData/>
  </xdr:twoCellAnchor>
  <xdr:twoCellAnchor>
    <xdr:from>
      <xdr:col>10</xdr:col>
      <xdr:colOff>0</xdr:colOff>
      <xdr:row>342</xdr:row>
      <xdr:rowOff>0</xdr:rowOff>
    </xdr:from>
    <xdr:to>
      <xdr:col>10</xdr:col>
      <xdr:colOff>57150</xdr:colOff>
      <xdr:row>342</xdr:row>
      <xdr:rowOff>104775</xdr:rowOff>
    </xdr:to>
    <xdr:sp>
      <xdr:nvSpPr>
        <xdr:cNvPr id="37" name="TextBox 69"/>
        <xdr:cNvSpPr txBox="1">
          <a:spLocks noChangeArrowheads="1"/>
        </xdr:cNvSpPr>
      </xdr:nvSpPr>
      <xdr:spPr>
        <a:xfrm>
          <a:off x="5924550" y="56988075"/>
          <a:ext cx="57150" cy="1047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263</xdr:row>
      <xdr:rowOff>0</xdr:rowOff>
    </xdr:from>
    <xdr:to>
      <xdr:col>10</xdr:col>
      <xdr:colOff>0</xdr:colOff>
      <xdr:row>266</xdr:row>
      <xdr:rowOff>114300</xdr:rowOff>
    </xdr:to>
    <xdr:sp>
      <xdr:nvSpPr>
        <xdr:cNvPr id="38" name="TextBox 70"/>
        <xdr:cNvSpPr txBox="1">
          <a:spLocks noChangeArrowheads="1"/>
        </xdr:cNvSpPr>
      </xdr:nvSpPr>
      <xdr:spPr>
        <a:xfrm>
          <a:off x="276225" y="49615725"/>
          <a:ext cx="5648325" cy="685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stock unit and diluted earnings per stock unit of the Group were the same for the current quarter and current financial year-to-date ended 31 January 2007 as there was no dilutive effect in the period under review.
</a:t>
          </a:r>
        </a:p>
      </xdr:txBody>
    </xdr:sp>
    <xdr:clientData/>
  </xdr:twoCellAnchor>
  <xdr:twoCellAnchor>
    <xdr:from>
      <xdr:col>0</xdr:col>
      <xdr:colOff>19050</xdr:colOff>
      <xdr:row>5</xdr:row>
      <xdr:rowOff>0</xdr:rowOff>
    </xdr:from>
    <xdr:to>
      <xdr:col>10</xdr:col>
      <xdr:colOff>0</xdr:colOff>
      <xdr:row>5</xdr:row>
      <xdr:rowOff>0</xdr:rowOff>
    </xdr:to>
    <xdr:sp>
      <xdr:nvSpPr>
        <xdr:cNvPr id="39" name="Text 2"/>
        <xdr:cNvSpPr txBox="1">
          <a:spLocks noChangeArrowheads="1"/>
        </xdr:cNvSpPr>
      </xdr:nvSpPr>
      <xdr:spPr>
        <a:xfrm>
          <a:off x="19050" y="971550"/>
          <a:ext cx="5905500" cy="0"/>
        </a:xfrm>
        <a:prstGeom prst="rect">
          <a:avLst/>
        </a:prstGeom>
        <a:noFill/>
        <a:ln w="1" cmpd="sng">
          <a:noFill/>
        </a:ln>
      </xdr:spPr>
      <xdr:txBody>
        <a:bodyPr vertOverflow="clip" wrap="square"/>
        <a:p>
          <a:pPr algn="just">
            <a:defRPr/>
          </a:pPr>
          <a:r>
            <a:rPr lang="en-US" cap="none" sz="1190" b="1" i="0" u="none" baseline="0">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10</xdr:col>
      <xdr:colOff>0</xdr:colOff>
      <xdr:row>5</xdr:row>
      <xdr:rowOff>0</xdr:rowOff>
    </xdr:to>
    <xdr:sp>
      <xdr:nvSpPr>
        <xdr:cNvPr id="40" name="Text 2"/>
        <xdr:cNvSpPr txBox="1">
          <a:spLocks noChangeArrowheads="1"/>
        </xdr:cNvSpPr>
      </xdr:nvSpPr>
      <xdr:spPr>
        <a:xfrm>
          <a:off x="533400" y="971550"/>
          <a:ext cx="539115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14</xdr:row>
      <xdr:rowOff>19050</xdr:rowOff>
    </xdr:from>
    <xdr:to>
      <xdr:col>10</xdr:col>
      <xdr:colOff>0</xdr:colOff>
      <xdr:row>17</xdr:row>
      <xdr:rowOff>104775</xdr:rowOff>
    </xdr:to>
    <xdr:sp>
      <xdr:nvSpPr>
        <xdr:cNvPr id="41" name="Text 2"/>
        <xdr:cNvSpPr txBox="1">
          <a:spLocks noChangeArrowheads="1"/>
        </xdr:cNvSpPr>
      </xdr:nvSpPr>
      <xdr:spPr>
        <a:xfrm>
          <a:off x="285750" y="2705100"/>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At the date of this report, there were no contingent liabilities or contingent assets of the Group which has arisen since the last balance sheet date as at 30 April 2006.
</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2</xdr:col>
      <xdr:colOff>0</xdr:colOff>
      <xdr:row>149</xdr:row>
      <xdr:rowOff>0</xdr:rowOff>
    </xdr:from>
    <xdr:to>
      <xdr:col>10</xdr:col>
      <xdr:colOff>0</xdr:colOff>
      <xdr:row>149</xdr:row>
      <xdr:rowOff>0</xdr:rowOff>
    </xdr:to>
    <xdr:sp>
      <xdr:nvSpPr>
        <xdr:cNvPr id="42" name="TextBox 76"/>
        <xdr:cNvSpPr txBox="1">
          <a:spLocks noChangeArrowheads="1"/>
        </xdr:cNvSpPr>
      </xdr:nvSpPr>
      <xdr:spPr>
        <a:xfrm>
          <a:off x="523875" y="2777490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134</xdr:row>
      <xdr:rowOff>19050</xdr:rowOff>
    </xdr:from>
    <xdr:to>
      <xdr:col>10</xdr:col>
      <xdr:colOff>0</xdr:colOff>
      <xdr:row>137</xdr:row>
      <xdr:rowOff>19050</xdr:rowOff>
    </xdr:to>
    <xdr:sp>
      <xdr:nvSpPr>
        <xdr:cNvPr id="43" name="Text 2"/>
        <xdr:cNvSpPr txBox="1">
          <a:spLocks noChangeArrowheads="1"/>
        </xdr:cNvSpPr>
      </xdr:nvSpPr>
      <xdr:spPr>
        <a:xfrm>
          <a:off x="285750" y="24917400"/>
          <a:ext cx="5638800" cy="571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effective tax rate for the current quarter and current financial year-to-date was lower than the statutory tax rate principally due to certain income which is not taxable and utilisation of reinvestment allowance.</a:t>
          </a:r>
        </a:p>
      </xdr:txBody>
    </xdr:sp>
    <xdr:clientData/>
  </xdr:twoCellAnchor>
  <xdr:twoCellAnchor>
    <xdr:from>
      <xdr:col>1</xdr:col>
      <xdr:colOff>9525</xdr:colOff>
      <xdr:row>53</xdr:row>
      <xdr:rowOff>19050</xdr:rowOff>
    </xdr:from>
    <xdr:to>
      <xdr:col>10</xdr:col>
      <xdr:colOff>0</xdr:colOff>
      <xdr:row>62</xdr:row>
      <xdr:rowOff>19050</xdr:rowOff>
    </xdr:to>
    <xdr:sp>
      <xdr:nvSpPr>
        <xdr:cNvPr id="44" name="Text 2"/>
        <xdr:cNvSpPr txBox="1">
          <a:spLocks noChangeArrowheads="1"/>
        </xdr:cNvSpPr>
      </xdr:nvSpPr>
      <xdr:spPr>
        <a:xfrm>
          <a:off x="285750" y="9744075"/>
          <a:ext cx="5638800" cy="1714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production of oil palm fresh fruits bunches (FFB) is seasonal in nature and continued to be affected by weather conditions.
During the current nine months ended 31 January 2007, the Group registered a 27% improvement in FFB production over that of the corresponding period in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101</xdr:row>
      <xdr:rowOff>0</xdr:rowOff>
    </xdr:from>
    <xdr:to>
      <xdr:col>10</xdr:col>
      <xdr:colOff>0</xdr:colOff>
      <xdr:row>101</xdr:row>
      <xdr:rowOff>0</xdr:rowOff>
    </xdr:to>
    <xdr:sp>
      <xdr:nvSpPr>
        <xdr:cNvPr id="45" name="TextBox 79"/>
        <xdr:cNvSpPr txBox="1">
          <a:spLocks noChangeArrowheads="1"/>
        </xdr:cNvSpPr>
      </xdr:nvSpPr>
      <xdr:spPr>
        <a:xfrm>
          <a:off x="523875" y="1888807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66</xdr:row>
      <xdr:rowOff>0</xdr:rowOff>
    </xdr:from>
    <xdr:to>
      <xdr:col>10</xdr:col>
      <xdr:colOff>0</xdr:colOff>
      <xdr:row>66</xdr:row>
      <xdr:rowOff>0</xdr:rowOff>
    </xdr:to>
    <xdr:sp>
      <xdr:nvSpPr>
        <xdr:cNvPr id="46" name="Text 2"/>
        <xdr:cNvSpPr txBox="1">
          <a:spLocks noChangeArrowheads="1"/>
        </xdr:cNvSpPr>
      </xdr:nvSpPr>
      <xdr:spPr>
        <a:xfrm>
          <a:off x="285750" y="12201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66</xdr:row>
      <xdr:rowOff>0</xdr:rowOff>
    </xdr:from>
    <xdr:to>
      <xdr:col>10</xdr:col>
      <xdr:colOff>0</xdr:colOff>
      <xdr:row>66</xdr:row>
      <xdr:rowOff>0</xdr:rowOff>
    </xdr:to>
    <xdr:sp>
      <xdr:nvSpPr>
        <xdr:cNvPr id="47" name="Text 2"/>
        <xdr:cNvSpPr txBox="1">
          <a:spLocks noChangeArrowheads="1"/>
        </xdr:cNvSpPr>
      </xdr:nvSpPr>
      <xdr:spPr>
        <a:xfrm>
          <a:off x="285750" y="12201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65</xdr:row>
      <xdr:rowOff>19050</xdr:rowOff>
    </xdr:from>
    <xdr:to>
      <xdr:col>10</xdr:col>
      <xdr:colOff>0</xdr:colOff>
      <xdr:row>68</xdr:row>
      <xdr:rowOff>104775</xdr:rowOff>
    </xdr:to>
    <xdr:sp>
      <xdr:nvSpPr>
        <xdr:cNvPr id="48" name="Text 2"/>
        <xdr:cNvSpPr txBox="1">
          <a:spLocks noChangeArrowheads="1"/>
        </xdr:cNvSpPr>
      </xdr:nvSpPr>
      <xdr:spPr>
        <a:xfrm>
          <a:off x="285750" y="12030075"/>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from the current quarter ended 31 January 2007 to the date of this announcement that has not been reflected in the financial statements for the nine months ended 31 January 2007.
</a:t>
          </a:r>
        </a:p>
      </xdr:txBody>
    </xdr:sp>
    <xdr:clientData/>
  </xdr:twoCellAnchor>
  <xdr:twoCellAnchor>
    <xdr:from>
      <xdr:col>2</xdr:col>
      <xdr:colOff>0</xdr:colOff>
      <xdr:row>101</xdr:row>
      <xdr:rowOff>0</xdr:rowOff>
    </xdr:from>
    <xdr:to>
      <xdr:col>10</xdr:col>
      <xdr:colOff>0</xdr:colOff>
      <xdr:row>103</xdr:row>
      <xdr:rowOff>66675</xdr:rowOff>
    </xdr:to>
    <xdr:sp>
      <xdr:nvSpPr>
        <xdr:cNvPr id="49" name="TextBox 83"/>
        <xdr:cNvSpPr txBox="1">
          <a:spLocks noChangeArrowheads="1"/>
        </xdr:cNvSpPr>
      </xdr:nvSpPr>
      <xdr:spPr>
        <a:xfrm>
          <a:off x="523875" y="18888075"/>
          <a:ext cx="5400675"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31 January 2007 was as follows:</a:t>
          </a:r>
        </a:p>
      </xdr:txBody>
    </xdr:sp>
    <xdr:clientData/>
  </xdr:twoCellAnchor>
  <xdr:twoCellAnchor>
    <xdr:from>
      <xdr:col>8</xdr:col>
      <xdr:colOff>752475</xdr:colOff>
      <xdr:row>104</xdr:row>
      <xdr:rowOff>85725</xdr:rowOff>
    </xdr:from>
    <xdr:to>
      <xdr:col>9</xdr:col>
      <xdr:colOff>0</xdr:colOff>
      <xdr:row>104</xdr:row>
      <xdr:rowOff>85725</xdr:rowOff>
    </xdr:to>
    <xdr:sp>
      <xdr:nvSpPr>
        <xdr:cNvPr id="50" name="Line 84"/>
        <xdr:cNvSpPr>
          <a:spLocks/>
        </xdr:cNvSpPr>
      </xdr:nvSpPr>
      <xdr:spPr>
        <a:xfrm flipV="1">
          <a:off x="5381625" y="195453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104</xdr:row>
      <xdr:rowOff>95250</xdr:rowOff>
    </xdr:from>
    <xdr:to>
      <xdr:col>5</xdr:col>
      <xdr:colOff>457200</xdr:colOff>
      <xdr:row>104</xdr:row>
      <xdr:rowOff>95250</xdr:rowOff>
    </xdr:to>
    <xdr:sp>
      <xdr:nvSpPr>
        <xdr:cNvPr id="51" name="Line 85"/>
        <xdr:cNvSpPr>
          <a:spLocks/>
        </xdr:cNvSpPr>
      </xdr:nvSpPr>
      <xdr:spPr>
        <a:xfrm flipV="1">
          <a:off x="3257550" y="195548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232</xdr:row>
      <xdr:rowOff>0</xdr:rowOff>
    </xdr:from>
    <xdr:to>
      <xdr:col>10</xdr:col>
      <xdr:colOff>0</xdr:colOff>
      <xdr:row>232</xdr:row>
      <xdr:rowOff>0</xdr:rowOff>
    </xdr:to>
    <xdr:sp>
      <xdr:nvSpPr>
        <xdr:cNvPr id="52" name="Text 2"/>
        <xdr:cNvSpPr txBox="1">
          <a:spLocks noChangeArrowheads="1"/>
        </xdr:cNvSpPr>
      </xdr:nvSpPr>
      <xdr:spPr>
        <a:xfrm>
          <a:off x="285750" y="43691175"/>
          <a:ext cx="5638800" cy="0"/>
        </a:xfrm>
        <a:prstGeom prst="rect">
          <a:avLst/>
        </a:prstGeom>
        <a:noFill/>
        <a:ln w="1" cmpd="sng">
          <a:noFill/>
        </a:ln>
      </xdr:spPr>
      <xdr:txBody>
        <a:bodyPr vertOverflow="clip" wrap="square"/>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2</xdr:col>
      <xdr:colOff>9525</xdr:colOff>
      <xdr:row>162</xdr:row>
      <xdr:rowOff>9525</xdr:rowOff>
    </xdr:from>
    <xdr:to>
      <xdr:col>10</xdr:col>
      <xdr:colOff>0</xdr:colOff>
      <xdr:row>166</xdr:row>
      <xdr:rowOff>38100</xdr:rowOff>
    </xdr:to>
    <xdr:sp>
      <xdr:nvSpPr>
        <xdr:cNvPr id="53" name="TextBox 87"/>
        <xdr:cNvSpPr txBox="1">
          <a:spLocks noChangeArrowheads="1"/>
        </xdr:cNvSpPr>
      </xdr:nvSpPr>
      <xdr:spPr>
        <a:xfrm>
          <a:off x="533400" y="30022800"/>
          <a:ext cx="5391150" cy="7905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167</xdr:row>
      <xdr:rowOff>0</xdr:rowOff>
    </xdr:from>
    <xdr:to>
      <xdr:col>10</xdr:col>
      <xdr:colOff>0</xdr:colOff>
      <xdr:row>170</xdr:row>
      <xdr:rowOff>0</xdr:rowOff>
    </xdr:to>
    <xdr:sp>
      <xdr:nvSpPr>
        <xdr:cNvPr id="54" name="TextBox 88"/>
        <xdr:cNvSpPr txBox="1">
          <a:spLocks noChangeArrowheads="1"/>
        </xdr:cNvSpPr>
      </xdr:nvSpPr>
      <xdr:spPr>
        <a:xfrm>
          <a:off x="1000125" y="30965775"/>
          <a:ext cx="4924425" cy="5715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2</xdr:col>
      <xdr:colOff>0</xdr:colOff>
      <xdr:row>72</xdr:row>
      <xdr:rowOff>0</xdr:rowOff>
    </xdr:from>
    <xdr:to>
      <xdr:col>10</xdr:col>
      <xdr:colOff>0</xdr:colOff>
      <xdr:row>75</xdr:row>
      <xdr:rowOff>133350</xdr:rowOff>
    </xdr:to>
    <xdr:sp>
      <xdr:nvSpPr>
        <xdr:cNvPr id="55" name="TextBox 89"/>
        <xdr:cNvSpPr txBox="1">
          <a:spLocks noChangeArrowheads="1"/>
        </xdr:cNvSpPr>
      </xdr:nvSpPr>
      <xdr:spPr>
        <a:xfrm>
          <a:off x="523875" y="13344525"/>
          <a:ext cx="5400675" cy="70485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January 2007 were as follows:</a:t>
          </a:r>
        </a:p>
      </xdr:txBody>
    </xdr:sp>
    <xdr:clientData/>
  </xdr:twoCellAnchor>
  <xdr:twoCellAnchor>
    <xdr:from>
      <xdr:col>1</xdr:col>
      <xdr:colOff>9525</xdr:colOff>
      <xdr:row>217</xdr:row>
      <xdr:rowOff>28575</xdr:rowOff>
    </xdr:from>
    <xdr:to>
      <xdr:col>10</xdr:col>
      <xdr:colOff>0</xdr:colOff>
      <xdr:row>223</xdr:row>
      <xdr:rowOff>85725</xdr:rowOff>
    </xdr:to>
    <xdr:sp>
      <xdr:nvSpPr>
        <xdr:cNvPr id="56" name="Text 2"/>
        <xdr:cNvSpPr txBox="1">
          <a:spLocks noChangeArrowheads="1"/>
        </xdr:cNvSpPr>
      </xdr:nvSpPr>
      <xdr:spPr>
        <a:xfrm>
          <a:off x="285750" y="40862250"/>
          <a:ext cx="5638800" cy="12001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RM23.55 million for the current quarter ended 31 January 2007 was 54% higher than the RM15.34 million achieved in the preceding quarter ended 31 October 2006 mainly due to higher CPO price as well as higher investment income particularly gain of RM6.79 million realised from disposal of other investment as disclosed in Note 14(a). </a:t>
          </a:r>
        </a:p>
      </xdr:txBody>
    </xdr:sp>
    <xdr:clientData/>
  </xdr:twoCellAnchor>
  <xdr:twoCellAnchor>
    <xdr:from>
      <xdr:col>1</xdr:col>
      <xdr:colOff>0</xdr:colOff>
      <xdr:row>307</xdr:row>
      <xdr:rowOff>0</xdr:rowOff>
    </xdr:from>
    <xdr:to>
      <xdr:col>10</xdr:col>
      <xdr:colOff>0</xdr:colOff>
      <xdr:row>312</xdr:row>
      <xdr:rowOff>0</xdr:rowOff>
    </xdr:to>
    <xdr:sp>
      <xdr:nvSpPr>
        <xdr:cNvPr id="57" name="TextBox 101"/>
        <xdr:cNvSpPr txBox="1">
          <a:spLocks noChangeArrowheads="1"/>
        </xdr:cNvSpPr>
      </xdr:nvSpPr>
      <xdr:spPr>
        <a:xfrm>
          <a:off x="276225" y="56797575"/>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NOTICE IS HEREBY GIVEN that an interim dividend of 6 sen gross per RM1.00 stock unit less of 27% taxation in respect of the financial year ending 30 April 2007 will be payable on 7 February 2007 to Depositors whose names appear in the Record of Depositors at the close of business at 5.00 p.m. on 23 January 2007.
      </a:t>
          </a:r>
        </a:p>
      </xdr:txBody>
    </xdr:sp>
    <xdr:clientData/>
  </xdr:twoCellAnchor>
  <xdr:twoCellAnchor>
    <xdr:from>
      <xdr:col>2</xdr:col>
      <xdr:colOff>0</xdr:colOff>
      <xdr:row>329</xdr:row>
      <xdr:rowOff>0</xdr:rowOff>
    </xdr:from>
    <xdr:to>
      <xdr:col>10</xdr:col>
      <xdr:colOff>0</xdr:colOff>
      <xdr:row>339</xdr:row>
      <xdr:rowOff>19050</xdr:rowOff>
    </xdr:to>
    <xdr:sp>
      <xdr:nvSpPr>
        <xdr:cNvPr id="58" name="TextBox 102"/>
        <xdr:cNvSpPr txBox="1">
          <a:spLocks noChangeArrowheads="1"/>
        </xdr:cNvSpPr>
      </xdr:nvSpPr>
      <xdr:spPr>
        <a:xfrm>
          <a:off x="523875" y="56797575"/>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19 January 2007 in respect of stocks which are exempted from mandatory deposit;
Stocks transferred into the Depositor's Securities Account before 4.00 p.m. on 23 January 2007 in respect of transfers;
Stocks bought on the Bursa Malaysia Securities Berhad on a cum entitlement basis according to the Rules of the Bursa Malaysia Securities Berhad.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42"/>
  <sheetViews>
    <sheetView view="pageBreakPreview" zoomScale="75" zoomScaleSheetLayoutView="75" workbookViewId="0" topLeftCell="A19">
      <selection activeCell="G20" sqref="G20"/>
    </sheetView>
  </sheetViews>
  <sheetFormatPr defaultColWidth="9.140625" defaultRowHeight="12.75"/>
  <cols>
    <col min="1" max="2" width="9.140625" style="179" customWidth="1"/>
    <col min="3" max="3" width="10.8515625" style="179" customWidth="1"/>
    <col min="4" max="4" width="11.57421875" style="179" customWidth="1"/>
    <col min="5" max="5" width="12.00390625" style="183" customWidth="1"/>
    <col min="6" max="6" width="1.7109375" style="180" customWidth="1"/>
    <col min="7" max="7" width="12.00390625" style="183" customWidth="1"/>
    <col min="8" max="8" width="1.7109375" style="181" customWidth="1"/>
    <col min="9" max="9" width="12.00390625" style="183" customWidth="1"/>
    <col min="10" max="10" width="1.7109375" style="180" customWidth="1"/>
    <col min="11" max="11" width="12.00390625" style="183" customWidth="1"/>
    <col min="12" max="12" width="1.7109375" style="182" customWidth="1"/>
    <col min="13" max="16384" width="9.140625" style="179" customWidth="1"/>
  </cols>
  <sheetData>
    <row r="1" spans="1:11" ht="18">
      <c r="A1" s="1" t="s">
        <v>0</v>
      </c>
      <c r="K1" s="175"/>
    </row>
    <row r="2" ht="15" customHeight="1">
      <c r="A2" s="179" t="s">
        <v>1</v>
      </c>
    </row>
    <row r="4" spans="1:12" s="6" customFormat="1" ht="15.75">
      <c r="A4" s="69" t="s">
        <v>2</v>
      </c>
      <c r="E4" s="45"/>
      <c r="F4" s="9"/>
      <c r="G4" s="45"/>
      <c r="H4" s="87"/>
      <c r="I4" s="45"/>
      <c r="J4" s="9"/>
      <c r="K4" s="45"/>
      <c r="L4" s="43"/>
    </row>
    <row r="5" spans="1:12" s="6" customFormat="1" ht="15.75">
      <c r="A5" s="69" t="s">
        <v>273</v>
      </c>
      <c r="E5" s="45"/>
      <c r="F5" s="9"/>
      <c r="G5" s="45"/>
      <c r="H5" s="87"/>
      <c r="I5" s="45"/>
      <c r="J5" s="9"/>
      <c r="K5" s="45"/>
      <c r="L5" s="43"/>
    </row>
    <row r="7" spans="5:12" s="33" customFormat="1" ht="15.75">
      <c r="E7" s="250" t="s">
        <v>216</v>
      </c>
      <c r="F7" s="250"/>
      <c r="G7" s="250"/>
      <c r="H7" s="250" t="s">
        <v>218</v>
      </c>
      <c r="I7" s="250"/>
      <c r="J7" s="250"/>
      <c r="K7" s="250"/>
      <c r="L7" s="250"/>
    </row>
    <row r="8" spans="5:12" s="33" customFormat="1" ht="15.75">
      <c r="E8" s="250" t="s">
        <v>217</v>
      </c>
      <c r="F8" s="250"/>
      <c r="G8" s="250"/>
      <c r="H8" s="88"/>
      <c r="I8" s="250" t="s">
        <v>297</v>
      </c>
      <c r="J8" s="250"/>
      <c r="K8" s="250"/>
      <c r="L8" s="94"/>
    </row>
    <row r="9" spans="5:12" s="33" customFormat="1" ht="15.75">
      <c r="E9" s="251" t="s">
        <v>274</v>
      </c>
      <c r="F9" s="251"/>
      <c r="G9" s="250"/>
      <c r="H9" s="88"/>
      <c r="I9" s="251" t="str">
        <f>E9</f>
        <v>31 JANUARY</v>
      </c>
      <c r="J9" s="251"/>
      <c r="K9" s="250"/>
      <c r="L9" s="94"/>
    </row>
    <row r="10" spans="4:12" s="33" customFormat="1" ht="15.75">
      <c r="D10" s="37"/>
      <c r="E10" s="190">
        <v>2007</v>
      </c>
      <c r="F10" s="46"/>
      <c r="G10" s="190">
        <v>2006</v>
      </c>
      <c r="H10" s="88"/>
      <c r="I10" s="190">
        <f>E10</f>
        <v>2007</v>
      </c>
      <c r="J10" s="46"/>
      <c r="K10" s="190">
        <f>G10</f>
        <v>2006</v>
      </c>
      <c r="L10" s="94"/>
    </row>
    <row r="11" spans="5:12" s="33" customFormat="1" ht="15.75">
      <c r="E11" s="168" t="s">
        <v>11</v>
      </c>
      <c r="F11" s="46"/>
      <c r="G11" s="168" t="s">
        <v>11</v>
      </c>
      <c r="H11" s="88"/>
      <c r="I11" s="168" t="s">
        <v>11</v>
      </c>
      <c r="J11" s="46"/>
      <c r="K11" s="168" t="s">
        <v>11</v>
      </c>
      <c r="L11" s="94"/>
    </row>
    <row r="12" spans="5:12" s="33" customFormat="1" ht="15.75">
      <c r="E12" s="168"/>
      <c r="F12" s="46"/>
      <c r="G12" s="168" t="s">
        <v>12</v>
      </c>
      <c r="H12" s="88"/>
      <c r="I12" s="168"/>
      <c r="J12" s="46"/>
      <c r="K12" s="168" t="s">
        <v>12</v>
      </c>
      <c r="L12" s="94"/>
    </row>
    <row r="13" spans="5:12" s="33" customFormat="1" ht="15">
      <c r="E13" s="101"/>
      <c r="F13" s="77"/>
      <c r="G13" s="101"/>
      <c r="H13" s="89"/>
      <c r="I13" s="101"/>
      <c r="J13" s="77"/>
      <c r="K13" s="101"/>
      <c r="L13" s="94"/>
    </row>
    <row r="14" spans="1:12" s="33" customFormat="1" ht="32.25" customHeight="1">
      <c r="A14" s="33" t="s">
        <v>3</v>
      </c>
      <c r="E14" s="98">
        <f>I14-60650</f>
        <v>38655</v>
      </c>
      <c r="F14" s="78"/>
      <c r="G14" s="98">
        <f>K14-63252</f>
        <v>26810</v>
      </c>
      <c r="H14" s="90"/>
      <c r="I14" s="98">
        <v>99305</v>
      </c>
      <c r="J14" s="78"/>
      <c r="K14" s="98">
        <v>90062</v>
      </c>
      <c r="L14" s="94"/>
    </row>
    <row r="15" spans="1:12" s="33" customFormat="1" ht="32.25" customHeight="1">
      <c r="A15" s="115" t="s">
        <v>4</v>
      </c>
      <c r="B15" s="115"/>
      <c r="C15" s="115"/>
      <c r="D15" s="115"/>
      <c r="E15" s="97">
        <f>I15+35840</f>
        <v>-22275</v>
      </c>
      <c r="F15" s="71"/>
      <c r="G15" s="97">
        <f>K15+41494</f>
        <v>-20453</v>
      </c>
      <c r="H15" s="116"/>
      <c r="I15" s="97">
        <v>-58115</v>
      </c>
      <c r="J15" s="71"/>
      <c r="K15" s="97">
        <v>-61947</v>
      </c>
      <c r="L15" s="94"/>
    </row>
    <row r="16" spans="1:12" s="33" customFormat="1" ht="32.25" customHeight="1">
      <c r="A16" s="7" t="s">
        <v>5</v>
      </c>
      <c r="E16" s="98">
        <f>SUM(E14:E15)</f>
        <v>16380</v>
      </c>
      <c r="F16" s="78"/>
      <c r="G16" s="98">
        <f>SUM(G14:G15)</f>
        <v>6357</v>
      </c>
      <c r="H16" s="90"/>
      <c r="I16" s="98">
        <f>SUM(I14:I15)</f>
        <v>41190</v>
      </c>
      <c r="J16" s="78"/>
      <c r="K16" s="98">
        <f>SUM(K14:K15)</f>
        <v>28115</v>
      </c>
      <c r="L16" s="94"/>
    </row>
    <row r="17" spans="1:12" s="33" customFormat="1" ht="32.25" customHeight="1">
      <c r="A17" s="6" t="s">
        <v>6</v>
      </c>
      <c r="E17" s="98">
        <f>I17-502</f>
        <v>7537</v>
      </c>
      <c r="F17" s="78"/>
      <c r="G17" s="98">
        <v>73</v>
      </c>
      <c r="H17" s="90"/>
      <c r="I17" s="98">
        <v>8039</v>
      </c>
      <c r="J17" s="78"/>
      <c r="K17" s="98">
        <v>477</v>
      </c>
      <c r="L17" s="94"/>
    </row>
    <row r="18" spans="1:12" s="33" customFormat="1" ht="32.25" customHeight="1">
      <c r="A18" s="33" t="s">
        <v>8</v>
      </c>
      <c r="E18" s="98">
        <f>I18+1235</f>
        <v>-719</v>
      </c>
      <c r="F18" s="78"/>
      <c r="G18" s="98">
        <f>K18+1314</f>
        <v>-574</v>
      </c>
      <c r="H18" s="90"/>
      <c r="I18" s="98">
        <v>-1954</v>
      </c>
      <c r="J18" s="78"/>
      <c r="K18" s="98">
        <v>-1888</v>
      </c>
      <c r="L18" s="94"/>
    </row>
    <row r="19" spans="1:12" s="33" customFormat="1" ht="32.25" customHeight="1">
      <c r="A19" s="33" t="s">
        <v>7</v>
      </c>
      <c r="E19" s="98">
        <f>I19+1802</f>
        <v>-896</v>
      </c>
      <c r="F19" s="78"/>
      <c r="G19" s="98">
        <f>K19+1660</f>
        <v>-833</v>
      </c>
      <c r="H19" s="90"/>
      <c r="I19" s="98">
        <v>-2698</v>
      </c>
      <c r="J19" s="78"/>
      <c r="K19" s="98">
        <v>-2493</v>
      </c>
      <c r="L19" s="94"/>
    </row>
    <row r="20" spans="1:12" s="33" customFormat="1" ht="32.25" customHeight="1">
      <c r="A20" s="33" t="s">
        <v>9</v>
      </c>
      <c r="E20" s="98">
        <f>I20+65</f>
        <v>-39</v>
      </c>
      <c r="F20" s="78"/>
      <c r="G20" s="98">
        <v>-347</v>
      </c>
      <c r="H20" s="90"/>
      <c r="I20" s="98">
        <v>-104</v>
      </c>
      <c r="J20" s="78"/>
      <c r="K20" s="98">
        <v>-1380</v>
      </c>
      <c r="L20" s="94"/>
    </row>
    <row r="21" spans="1:12" s="33" customFormat="1" ht="32.25" customHeight="1">
      <c r="A21" s="115" t="s">
        <v>32</v>
      </c>
      <c r="B21" s="115"/>
      <c r="C21" s="115"/>
      <c r="D21" s="115"/>
      <c r="E21" s="97">
        <f>I21+2816</f>
        <v>-1565</v>
      </c>
      <c r="F21" s="71"/>
      <c r="G21" s="97">
        <f>K21+2979+1</f>
        <v>-2015</v>
      </c>
      <c r="H21" s="116"/>
      <c r="I21" s="97">
        <v>-4381</v>
      </c>
      <c r="J21" s="71"/>
      <c r="K21" s="97">
        <v>-4995</v>
      </c>
      <c r="L21" s="94"/>
    </row>
    <row r="22" spans="1:12" s="33" customFormat="1" ht="32.25" customHeight="1">
      <c r="A22" s="146"/>
      <c r="B22" s="146"/>
      <c r="C22" s="146"/>
      <c r="D22" s="146"/>
      <c r="E22" s="191">
        <f>SUM(E16:E21)</f>
        <v>20698</v>
      </c>
      <c r="F22" s="147"/>
      <c r="G22" s="191">
        <f>SUM(G16:G21)</f>
        <v>2661</v>
      </c>
      <c r="H22" s="148"/>
      <c r="I22" s="191">
        <f>SUM(I16:I21)</f>
        <v>40092</v>
      </c>
      <c r="J22" s="147"/>
      <c r="K22" s="191">
        <f>SUM(K16:K21)</f>
        <v>17836</v>
      </c>
      <c r="L22" s="94"/>
    </row>
    <row r="23" spans="1:12" s="33" customFormat="1" ht="32.25" customHeight="1">
      <c r="A23" s="115" t="s">
        <v>170</v>
      </c>
      <c r="B23" s="115"/>
      <c r="C23" s="115"/>
      <c r="D23" s="115"/>
      <c r="E23" s="97">
        <f>I23-4312</f>
        <v>2851</v>
      </c>
      <c r="F23" s="71"/>
      <c r="G23" s="97">
        <f>K23-2832</f>
        <v>1988</v>
      </c>
      <c r="H23" s="117" t="s">
        <v>160</v>
      </c>
      <c r="I23" s="97">
        <v>7163</v>
      </c>
      <c r="J23" s="71"/>
      <c r="K23" s="97">
        <v>4820</v>
      </c>
      <c r="L23" s="94" t="s">
        <v>160</v>
      </c>
    </row>
    <row r="24" spans="1:12" s="33" customFormat="1" ht="32.25" customHeight="1">
      <c r="A24" s="7" t="s">
        <v>171</v>
      </c>
      <c r="E24" s="98">
        <f>SUM(E22:E23)</f>
        <v>23549</v>
      </c>
      <c r="F24" s="70"/>
      <c r="G24" s="98">
        <f>SUM(G22:G23)</f>
        <v>4649</v>
      </c>
      <c r="H24" s="91"/>
      <c r="I24" s="98">
        <f>SUM(I22:I23)</f>
        <v>47255</v>
      </c>
      <c r="J24" s="70"/>
      <c r="K24" s="98">
        <f>SUM(K22:K23)</f>
        <v>22656</v>
      </c>
      <c r="L24" s="94"/>
    </row>
    <row r="25" spans="1:12" s="33" customFormat="1" ht="32.25" customHeight="1">
      <c r="A25" s="33" t="s">
        <v>172</v>
      </c>
      <c r="E25" s="98">
        <f>-'NOTES(2)'!F133</f>
        <v>-3468</v>
      </c>
      <c r="F25" s="78"/>
      <c r="G25" s="98">
        <f>K25+3436</f>
        <v>-922</v>
      </c>
      <c r="H25" s="86" t="s">
        <v>160</v>
      </c>
      <c r="I25" s="98">
        <f>-'NOTES(2)'!I133</f>
        <v>-8123</v>
      </c>
      <c r="J25" s="78"/>
      <c r="K25" s="98">
        <v>-4358</v>
      </c>
      <c r="L25" s="94" t="s">
        <v>160</v>
      </c>
    </row>
    <row r="26" spans="1:12" s="33" customFormat="1" ht="32.25" customHeight="1" thickBot="1">
      <c r="A26" s="118" t="s">
        <v>10</v>
      </c>
      <c r="B26" s="119"/>
      <c r="C26" s="119"/>
      <c r="D26" s="119"/>
      <c r="E26" s="99">
        <f>SUM(E24:E25)</f>
        <v>20081</v>
      </c>
      <c r="F26" s="72"/>
      <c r="G26" s="99">
        <f>SUM(G24:G25)</f>
        <v>3727</v>
      </c>
      <c r="H26" s="120"/>
      <c r="I26" s="99">
        <f>SUM(I24:I25)</f>
        <v>39132</v>
      </c>
      <c r="J26" s="72"/>
      <c r="K26" s="99">
        <f>SUM(K24:K25)</f>
        <v>18298</v>
      </c>
      <c r="L26" s="94"/>
    </row>
    <row r="27" spans="5:12" s="33" customFormat="1" ht="6" customHeight="1">
      <c r="E27" s="98"/>
      <c r="F27" s="78"/>
      <c r="G27" s="98"/>
      <c r="H27" s="90"/>
      <c r="I27" s="98"/>
      <c r="J27" s="78"/>
      <c r="K27" s="98"/>
      <c r="L27" s="94"/>
    </row>
    <row r="28" spans="1:12" s="33" customFormat="1" ht="5.25" customHeight="1">
      <c r="A28" s="44"/>
      <c r="E28" s="98"/>
      <c r="F28" s="78"/>
      <c r="G28" s="98"/>
      <c r="H28" s="90"/>
      <c r="I28" s="98"/>
      <c r="J28" s="78"/>
      <c r="K28" s="98"/>
      <c r="L28" s="94"/>
    </row>
    <row r="29" spans="1:12" s="33" customFormat="1" ht="24" customHeight="1" thickBot="1">
      <c r="A29" s="123" t="s">
        <v>211</v>
      </c>
      <c r="B29" s="123"/>
      <c r="C29" s="123"/>
      <c r="D29" s="123"/>
      <c r="E29" s="192">
        <f>E26/'BS'!E35*100</f>
        <v>14.985261743964779</v>
      </c>
      <c r="F29" s="121"/>
      <c r="G29" s="192">
        <f>G26/'BS'!G35*100</f>
        <v>2.7812395059885824</v>
      </c>
      <c r="H29" s="122"/>
      <c r="I29" s="192">
        <f>I26/'BS'!E35*100</f>
        <v>29.201895451662253</v>
      </c>
      <c r="J29" s="73"/>
      <c r="K29" s="192">
        <f>K26/'BS'!G35*100</f>
        <v>13.654714376329242</v>
      </c>
      <c r="L29" s="94"/>
    </row>
    <row r="30" spans="5:12" s="33" customFormat="1" ht="5.25" customHeight="1">
      <c r="E30" s="98"/>
      <c r="F30" s="78"/>
      <c r="G30" s="98"/>
      <c r="H30" s="90"/>
      <c r="I30" s="98"/>
      <c r="J30" s="78"/>
      <c r="K30" s="98"/>
      <c r="L30" s="94"/>
    </row>
    <row r="31" spans="1:12" s="33" customFormat="1" ht="29.25" customHeight="1" thickBot="1">
      <c r="A31" s="124" t="s">
        <v>212</v>
      </c>
      <c r="B31" s="123"/>
      <c r="C31" s="123"/>
      <c r="D31" s="123"/>
      <c r="E31" s="192">
        <f>E29</f>
        <v>14.985261743964779</v>
      </c>
      <c r="F31" s="73"/>
      <c r="G31" s="192">
        <f>G29</f>
        <v>2.7812395059885824</v>
      </c>
      <c r="H31" s="122"/>
      <c r="I31" s="192">
        <f>I29</f>
        <v>29.201895451662253</v>
      </c>
      <c r="J31" s="73"/>
      <c r="K31" s="192">
        <f>K29</f>
        <v>13.654714376329242</v>
      </c>
      <c r="L31" s="94"/>
    </row>
    <row r="32" spans="1:12" s="33" customFormat="1" ht="15" customHeight="1">
      <c r="A32" s="45"/>
      <c r="E32" s="193"/>
      <c r="F32" s="78"/>
      <c r="G32" s="193"/>
      <c r="H32" s="90"/>
      <c r="I32" s="193"/>
      <c r="J32" s="78"/>
      <c r="K32" s="193"/>
      <c r="L32" s="94"/>
    </row>
    <row r="33" spans="5:12" s="33" customFormat="1" ht="15">
      <c r="E33" s="101"/>
      <c r="F33" s="77"/>
      <c r="G33" s="101"/>
      <c r="H33" s="89"/>
      <c r="I33" s="101"/>
      <c r="J33" s="77"/>
      <c r="K33" s="101"/>
      <c r="L33" s="94"/>
    </row>
    <row r="34" spans="1:12" s="36" customFormat="1" ht="13.5" customHeight="1">
      <c r="A34" s="35" t="s">
        <v>160</v>
      </c>
      <c r="E34" s="157"/>
      <c r="F34" s="80"/>
      <c r="G34" s="157"/>
      <c r="H34" s="92"/>
      <c r="I34" s="157"/>
      <c r="J34" s="80"/>
      <c r="K34" s="157"/>
      <c r="L34" s="95"/>
    </row>
    <row r="35" spans="1:20" s="36" customFormat="1" ht="13.5" customHeight="1">
      <c r="A35" s="35"/>
      <c r="E35" s="157"/>
      <c r="F35" s="80"/>
      <c r="G35" s="157"/>
      <c r="H35" s="92"/>
      <c r="I35" s="157"/>
      <c r="J35" s="80"/>
      <c r="K35" s="157"/>
      <c r="L35" s="95"/>
      <c r="T35" s="36" t="s">
        <v>13</v>
      </c>
    </row>
    <row r="36" spans="1:12" s="36" customFormat="1" ht="13.5" customHeight="1">
      <c r="A36" s="35"/>
      <c r="E36" s="157"/>
      <c r="F36" s="80"/>
      <c r="G36" s="157"/>
      <c r="H36" s="92"/>
      <c r="I36" s="157"/>
      <c r="J36" s="80"/>
      <c r="K36" s="157"/>
      <c r="L36" s="95"/>
    </row>
    <row r="37" spans="1:16" s="5" customFormat="1" ht="15.75" customHeight="1">
      <c r="A37" s="3"/>
      <c r="B37" s="4"/>
      <c r="C37" s="4"/>
      <c r="D37" s="4"/>
      <c r="E37" s="103"/>
      <c r="F37" s="79"/>
      <c r="G37" s="103"/>
      <c r="H37" s="93"/>
      <c r="I37" s="103"/>
      <c r="J37" s="79"/>
      <c r="K37" s="103"/>
      <c r="L37" s="96"/>
      <c r="M37" s="4"/>
      <c r="N37" s="4"/>
      <c r="O37" s="4"/>
      <c r="P37" s="4"/>
    </row>
    <row r="38" spans="1:20" s="36" customFormat="1" ht="13.5" customHeight="1">
      <c r="A38" s="35"/>
      <c r="E38" s="157"/>
      <c r="F38" s="80"/>
      <c r="G38" s="157"/>
      <c r="H38" s="92"/>
      <c r="I38" s="157"/>
      <c r="J38" s="80"/>
      <c r="K38" s="157"/>
      <c r="L38" s="95"/>
      <c r="T38" s="36" t="s">
        <v>13</v>
      </c>
    </row>
    <row r="39" spans="1:12" s="36" customFormat="1" ht="13.5" customHeight="1">
      <c r="A39" s="35"/>
      <c r="E39" s="157"/>
      <c r="F39" s="80"/>
      <c r="G39" s="157"/>
      <c r="H39" s="92"/>
      <c r="I39" s="157"/>
      <c r="J39" s="80"/>
      <c r="K39" s="157"/>
      <c r="L39" s="95"/>
    </row>
    <row r="40" spans="1:16" s="5" customFormat="1" ht="9" customHeight="1">
      <c r="A40" s="3"/>
      <c r="B40" s="4"/>
      <c r="C40" s="4"/>
      <c r="D40" s="4"/>
      <c r="E40" s="103"/>
      <c r="F40" s="79"/>
      <c r="G40" s="103"/>
      <c r="H40" s="93"/>
      <c r="I40" s="103"/>
      <c r="J40" s="79"/>
      <c r="K40" s="103"/>
      <c r="L40" s="96"/>
      <c r="M40" s="4"/>
      <c r="N40" s="4"/>
      <c r="O40" s="4"/>
      <c r="P40" s="4"/>
    </row>
    <row r="41" spans="1:16" s="5" customFormat="1" ht="8.25" customHeight="1">
      <c r="A41" s="3"/>
      <c r="B41" s="4"/>
      <c r="C41" s="4"/>
      <c r="D41" s="4"/>
      <c r="E41" s="103"/>
      <c r="F41" s="79"/>
      <c r="G41" s="103"/>
      <c r="H41" s="93"/>
      <c r="I41" s="103"/>
      <c r="J41" s="79"/>
      <c r="K41" s="103"/>
      <c r="L41" s="96"/>
      <c r="M41" s="4"/>
      <c r="N41" s="4"/>
      <c r="O41" s="4"/>
      <c r="P41" s="4"/>
    </row>
    <row r="42" spans="1:16" s="5" customFormat="1" ht="15.75" customHeight="1">
      <c r="A42" s="3"/>
      <c r="B42" s="4"/>
      <c r="C42" s="4"/>
      <c r="D42" s="4"/>
      <c r="E42" s="103"/>
      <c r="F42" s="79"/>
      <c r="G42" s="103"/>
      <c r="H42" s="93"/>
      <c r="I42" s="103"/>
      <c r="J42" s="79"/>
      <c r="K42" s="103"/>
      <c r="L42" s="96"/>
      <c r="M42" s="4"/>
      <c r="N42" s="4"/>
      <c r="O42" s="4"/>
      <c r="P42" s="4"/>
    </row>
  </sheetData>
  <mergeCells count="6">
    <mergeCell ref="E7:G7"/>
    <mergeCell ref="E9:G9"/>
    <mergeCell ref="I9:K9"/>
    <mergeCell ref="E8:G8"/>
    <mergeCell ref="I8:K8"/>
    <mergeCell ref="H7:L7"/>
  </mergeCells>
  <printOptions/>
  <pageMargins left="1" right="0.25" top="0.52" bottom="0.41" header="0.5" footer="0.38"/>
  <pageSetup firstPageNumber="1" useFirstPageNumber="1" horizontalDpi="600" verticalDpi="600" orientation="portrait" paperSize="9" scale="9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63"/>
  <sheetViews>
    <sheetView view="pageBreakPreview" zoomScaleSheetLayoutView="100" workbookViewId="0" topLeftCell="A1">
      <selection activeCell="P15" sqref="P15"/>
    </sheetView>
  </sheetViews>
  <sheetFormatPr defaultColWidth="9.140625" defaultRowHeight="12.75"/>
  <cols>
    <col min="1" max="2" width="9.140625" style="179" customWidth="1"/>
    <col min="3" max="3" width="26.00390625" style="179" customWidth="1"/>
    <col min="4" max="4" width="2.421875" style="179" customWidth="1"/>
    <col min="5" max="5" width="18.421875" style="179" customWidth="1"/>
    <col min="6" max="6" width="2.28125" style="180" customWidth="1"/>
    <col min="7" max="7" width="23.140625" style="183" customWidth="1"/>
    <col min="8" max="8" width="1.7109375" style="179" customWidth="1"/>
    <col min="9" max="16384" width="9.140625" style="179" customWidth="1"/>
  </cols>
  <sheetData>
    <row r="1" spans="1:7" ht="18">
      <c r="A1" s="1" t="s">
        <v>0</v>
      </c>
      <c r="G1" s="176"/>
    </row>
    <row r="2" ht="15" customHeight="1">
      <c r="A2" s="179" t="s">
        <v>1</v>
      </c>
    </row>
    <row r="4" spans="1:7" s="6" customFormat="1" ht="15.75">
      <c r="A4" s="69" t="s">
        <v>182</v>
      </c>
      <c r="F4" s="9"/>
      <c r="G4" s="45"/>
    </row>
    <row r="5" spans="1:7" s="6" customFormat="1" ht="15.75">
      <c r="A5" s="69" t="s">
        <v>275</v>
      </c>
      <c r="F5" s="9"/>
      <c r="G5" s="45"/>
    </row>
    <row r="6" spans="1:7" s="6" customFormat="1" ht="2.25" customHeight="1">
      <c r="A6" s="69"/>
      <c r="F6" s="9"/>
      <c r="G6" s="45"/>
    </row>
    <row r="7" spans="5:7" s="33" customFormat="1" ht="15.75">
      <c r="E7" s="8" t="s">
        <v>222</v>
      </c>
      <c r="F7" s="46"/>
      <c r="G7" s="8" t="s">
        <v>254</v>
      </c>
    </row>
    <row r="8" spans="4:7" s="33" customFormat="1" ht="15.75">
      <c r="D8" s="37"/>
      <c r="E8" s="150" t="s">
        <v>223</v>
      </c>
      <c r="F8" s="75"/>
      <c r="G8" s="153" t="s">
        <v>224</v>
      </c>
    </row>
    <row r="9" spans="4:7" s="33" customFormat="1" ht="15.75">
      <c r="D9" s="37"/>
      <c r="E9" s="151" t="s">
        <v>276</v>
      </c>
      <c r="F9" s="76"/>
      <c r="G9" s="154" t="s">
        <v>225</v>
      </c>
    </row>
    <row r="10" spans="5:7" s="33" customFormat="1" ht="14.25" customHeight="1">
      <c r="E10" s="8" t="s">
        <v>219</v>
      </c>
      <c r="F10" s="46"/>
      <c r="G10" s="152" t="s">
        <v>220</v>
      </c>
    </row>
    <row r="11" spans="5:7" s="33" customFormat="1" ht="13.5" customHeight="1">
      <c r="E11" s="37"/>
      <c r="F11" s="46"/>
      <c r="G11" s="152" t="s">
        <v>221</v>
      </c>
    </row>
    <row r="12" spans="1:7" s="33" customFormat="1" ht="15.75">
      <c r="A12" s="7" t="s">
        <v>14</v>
      </c>
      <c r="F12" s="77"/>
      <c r="G12" s="101"/>
    </row>
    <row r="13" spans="1:7" s="33" customFormat="1" ht="3" customHeight="1">
      <c r="A13" s="7"/>
      <c r="F13" s="77"/>
      <c r="G13" s="101"/>
    </row>
    <row r="14" spans="1:7" s="33" customFormat="1" ht="15.75">
      <c r="A14" s="7" t="s">
        <v>15</v>
      </c>
      <c r="E14" s="70"/>
      <c r="F14" s="78"/>
      <c r="G14" s="98"/>
    </row>
    <row r="15" spans="1:7" s="33" customFormat="1" ht="15">
      <c r="A15" s="33" t="s">
        <v>184</v>
      </c>
      <c r="E15" s="194">
        <v>268041</v>
      </c>
      <c r="F15" s="78"/>
      <c r="G15" s="98">
        <v>258162</v>
      </c>
    </row>
    <row r="16" spans="1:7" s="33" customFormat="1" ht="15">
      <c r="A16" s="33" t="s">
        <v>33</v>
      </c>
      <c r="E16" s="149">
        <v>1264</v>
      </c>
      <c r="F16" s="78"/>
      <c r="G16" s="98">
        <v>1264</v>
      </c>
    </row>
    <row r="17" spans="1:8" s="33" customFormat="1" ht="15">
      <c r="A17" s="33" t="s">
        <v>16</v>
      </c>
      <c r="E17" s="149">
        <v>201819</v>
      </c>
      <c r="F17" s="78"/>
      <c r="G17" s="98">
        <f>200840-1954</f>
        <v>198886</v>
      </c>
      <c r="H17" s="33" t="s">
        <v>160</v>
      </c>
    </row>
    <row r="18" spans="1:7" s="33" customFormat="1" ht="15">
      <c r="A18" s="33" t="s">
        <v>18</v>
      </c>
      <c r="E18" s="194">
        <v>15494</v>
      </c>
      <c r="F18" s="78"/>
      <c r="G18" s="98">
        <v>5902</v>
      </c>
    </row>
    <row r="19" spans="1:7" s="33" customFormat="1" ht="15">
      <c r="A19" s="33" t="s">
        <v>19</v>
      </c>
      <c r="E19" s="149">
        <v>18628</v>
      </c>
      <c r="F19" s="78"/>
      <c r="G19" s="98">
        <v>18628</v>
      </c>
    </row>
    <row r="20" spans="1:7" s="33" customFormat="1" ht="15">
      <c r="A20" s="33" t="s">
        <v>17</v>
      </c>
      <c r="E20" s="194">
        <v>980</v>
      </c>
      <c r="F20" s="78"/>
      <c r="G20" s="98">
        <v>5710</v>
      </c>
    </row>
    <row r="21" spans="1:7" s="33" customFormat="1" ht="15">
      <c r="A21" s="126"/>
      <c r="B21" s="126"/>
      <c r="C21" s="126"/>
      <c r="D21" s="126"/>
      <c r="E21" s="195">
        <f>SUM(E15:E20)</f>
        <v>506226</v>
      </c>
      <c r="F21" s="74"/>
      <c r="G21" s="102">
        <f>SUM(G15:G20)</f>
        <v>488552</v>
      </c>
    </row>
    <row r="22" spans="5:7" s="33" customFormat="1" ht="6.75" customHeight="1">
      <c r="E22" s="149"/>
      <c r="F22" s="78"/>
      <c r="G22" s="98"/>
    </row>
    <row r="23" spans="1:7" s="33" customFormat="1" ht="15.75">
      <c r="A23" s="7" t="s">
        <v>20</v>
      </c>
      <c r="E23" s="149"/>
      <c r="F23" s="78"/>
      <c r="G23" s="98"/>
    </row>
    <row r="24" spans="1:7" s="33" customFormat="1" ht="15">
      <c r="A24" s="6" t="s">
        <v>21</v>
      </c>
      <c r="E24" s="194">
        <v>5431</v>
      </c>
      <c r="F24" s="78"/>
      <c r="G24" s="98">
        <v>4384</v>
      </c>
    </row>
    <row r="25" spans="1:7" s="33" customFormat="1" ht="15">
      <c r="A25" s="6" t="s">
        <v>22</v>
      </c>
      <c r="E25" s="194">
        <v>8777</v>
      </c>
      <c r="F25" s="78"/>
      <c r="G25" s="98">
        <v>4884</v>
      </c>
    </row>
    <row r="26" spans="1:10" s="33" customFormat="1" ht="15">
      <c r="A26" s="6" t="s">
        <v>23</v>
      </c>
      <c r="E26" s="194">
        <v>10381</v>
      </c>
      <c r="F26" s="78"/>
      <c r="G26" s="98">
        <v>7491</v>
      </c>
      <c r="J26" s="33" t="s">
        <v>156</v>
      </c>
    </row>
    <row r="27" spans="1:7" s="33" customFormat="1" ht="15">
      <c r="A27" s="6" t="s">
        <v>24</v>
      </c>
      <c r="E27" s="194">
        <v>7086</v>
      </c>
      <c r="F27" s="78"/>
      <c r="G27" s="98">
        <v>7367</v>
      </c>
    </row>
    <row r="28" spans="1:7" s="33" customFormat="1" ht="15">
      <c r="A28" s="6" t="s">
        <v>25</v>
      </c>
      <c r="E28" s="194">
        <v>86439</v>
      </c>
      <c r="F28" s="78"/>
      <c r="G28" s="98">
        <v>79861</v>
      </c>
    </row>
    <row r="29" spans="1:7" s="33" customFormat="1" ht="15.75">
      <c r="A29" s="127"/>
      <c r="B29" s="126"/>
      <c r="C29" s="126"/>
      <c r="D29" s="126"/>
      <c r="E29" s="195">
        <f>SUM(E24:E28)</f>
        <v>118114</v>
      </c>
      <c r="F29" s="74"/>
      <c r="G29" s="102">
        <f>SUM(G24:G28)</f>
        <v>103987</v>
      </c>
    </row>
    <row r="30" spans="1:7" s="33" customFormat="1" ht="16.5" thickBot="1">
      <c r="A30" s="118" t="s">
        <v>26</v>
      </c>
      <c r="B30" s="119"/>
      <c r="C30" s="119"/>
      <c r="D30" s="119"/>
      <c r="E30" s="196">
        <f>E21+E29</f>
        <v>624340</v>
      </c>
      <c r="F30" s="72"/>
      <c r="G30" s="99">
        <f>G21+G29</f>
        <v>592539</v>
      </c>
    </row>
    <row r="31" spans="5:7" s="33" customFormat="1" ht="15">
      <c r="E31" s="149"/>
      <c r="F31" s="78"/>
      <c r="G31" s="98"/>
    </row>
    <row r="32" spans="1:7" s="33" customFormat="1" ht="15.75">
      <c r="A32" s="7" t="s">
        <v>27</v>
      </c>
      <c r="E32" s="149"/>
      <c r="F32" s="78"/>
      <c r="G32" s="98"/>
    </row>
    <row r="33" spans="1:7" s="33" customFormat="1" ht="3" customHeight="1">
      <c r="A33" s="7"/>
      <c r="E33" s="149"/>
      <c r="F33" s="78"/>
      <c r="G33" s="98"/>
    </row>
    <row r="34" spans="1:7" s="33" customFormat="1" ht="15.75">
      <c r="A34" s="7" t="s">
        <v>82</v>
      </c>
      <c r="E34" s="149"/>
      <c r="F34" s="78"/>
      <c r="G34" s="98"/>
    </row>
    <row r="35" spans="1:7" s="33" customFormat="1" ht="15">
      <c r="A35" s="6" t="s">
        <v>28</v>
      </c>
      <c r="E35" s="149">
        <f>SOCIE!B34</f>
        <v>134005</v>
      </c>
      <c r="F35" s="78"/>
      <c r="G35" s="98">
        <f>SOCIE!B54</f>
        <v>134005</v>
      </c>
    </row>
    <row r="36" spans="1:7" s="33" customFormat="1" ht="15">
      <c r="A36" s="6" t="s">
        <v>29</v>
      </c>
      <c r="E36" s="149">
        <f>SOCIE!D34</f>
        <v>6346</v>
      </c>
      <c r="F36" s="78"/>
      <c r="G36" s="98">
        <v>6346</v>
      </c>
    </row>
    <row r="37" spans="1:7" s="33" customFormat="1" ht="15">
      <c r="A37" s="6" t="s">
        <v>30</v>
      </c>
      <c r="E37" s="149">
        <f>SOCIE!F34</f>
        <v>41046</v>
      </c>
      <c r="F37" s="78"/>
      <c r="G37" s="98">
        <v>41129</v>
      </c>
    </row>
    <row r="38" spans="1:7" s="33" customFormat="1" ht="15">
      <c r="A38" s="6" t="s">
        <v>215</v>
      </c>
      <c r="E38" s="149">
        <f>SOCIE!H34</f>
        <v>0</v>
      </c>
      <c r="F38" s="78"/>
      <c r="G38" s="98">
        <v>871</v>
      </c>
    </row>
    <row r="39" spans="1:8" s="33" customFormat="1" ht="15">
      <c r="A39" s="6" t="s">
        <v>31</v>
      </c>
      <c r="E39" s="194">
        <f>SOCIE!J34</f>
        <v>400052</v>
      </c>
      <c r="F39" s="78"/>
      <c r="G39" s="98">
        <f>375508-1954</f>
        <v>373554</v>
      </c>
      <c r="H39" s="33" t="s">
        <v>160</v>
      </c>
    </row>
    <row r="40" spans="1:7" s="33" customFormat="1" ht="15.75">
      <c r="A40" s="127" t="s">
        <v>83</v>
      </c>
      <c r="B40" s="126"/>
      <c r="C40" s="126"/>
      <c r="D40" s="126"/>
      <c r="E40" s="195">
        <f>SUM(E35:E39)</f>
        <v>581449</v>
      </c>
      <c r="F40" s="74"/>
      <c r="G40" s="102">
        <f>SUM(G35:G39)</f>
        <v>555905</v>
      </c>
    </row>
    <row r="41" spans="5:7" s="33" customFormat="1" ht="9.75" customHeight="1">
      <c r="E41" s="194"/>
      <c r="F41" s="78"/>
      <c r="G41" s="98"/>
    </row>
    <row r="42" spans="1:7" s="33" customFormat="1" ht="15.75">
      <c r="A42" s="7" t="s">
        <v>84</v>
      </c>
      <c r="E42" s="194"/>
      <c r="F42" s="78"/>
      <c r="G42" s="98"/>
    </row>
    <row r="43" spans="1:7" s="33" customFormat="1" ht="15">
      <c r="A43" s="115" t="s">
        <v>34</v>
      </c>
      <c r="B43" s="115"/>
      <c r="C43" s="115"/>
      <c r="D43" s="115"/>
      <c r="E43" s="197">
        <v>22939</v>
      </c>
      <c r="F43" s="71"/>
      <c r="G43" s="97">
        <v>23118</v>
      </c>
    </row>
    <row r="44" spans="5:7" s="33" customFormat="1" ht="9.75" customHeight="1">
      <c r="E44" s="194"/>
      <c r="F44" s="78"/>
      <c r="G44" s="98"/>
    </row>
    <row r="45" spans="1:7" s="33" customFormat="1" ht="15.75">
      <c r="A45" s="7" t="s">
        <v>85</v>
      </c>
      <c r="E45" s="194"/>
      <c r="F45" s="78"/>
      <c r="G45" s="98"/>
    </row>
    <row r="46" spans="1:7" s="33" customFormat="1" ht="15">
      <c r="A46" s="33" t="s">
        <v>86</v>
      </c>
      <c r="E46" s="194">
        <v>5300</v>
      </c>
      <c r="F46" s="78"/>
      <c r="G46" s="98">
        <v>3016</v>
      </c>
    </row>
    <row r="47" spans="1:7" s="33" customFormat="1" ht="15">
      <c r="A47" s="33" t="s">
        <v>87</v>
      </c>
      <c r="E47" s="194">
        <v>8093</v>
      </c>
      <c r="F47" s="78"/>
      <c r="G47" s="98">
        <v>10420</v>
      </c>
    </row>
    <row r="48" spans="1:7" s="33" customFormat="1" ht="15">
      <c r="A48" s="33" t="s">
        <v>305</v>
      </c>
      <c r="E48" s="194">
        <v>5869</v>
      </c>
      <c r="F48" s="78"/>
      <c r="G48" s="98">
        <v>0</v>
      </c>
    </row>
    <row r="49" spans="1:7" s="33" customFormat="1" ht="15">
      <c r="A49" s="115" t="s">
        <v>88</v>
      </c>
      <c r="B49" s="115"/>
      <c r="C49" s="115"/>
      <c r="D49" s="115"/>
      <c r="E49" s="194">
        <v>690</v>
      </c>
      <c r="F49" s="71"/>
      <c r="G49" s="98">
        <v>80</v>
      </c>
    </row>
    <row r="50" spans="1:7" s="33" customFormat="1" ht="15">
      <c r="A50" s="115"/>
      <c r="B50" s="115"/>
      <c r="C50" s="115"/>
      <c r="D50" s="115"/>
      <c r="E50" s="195">
        <f>SUM(E46:E49)</f>
        <v>19952</v>
      </c>
      <c r="F50" s="71"/>
      <c r="G50" s="102">
        <f>SUM(G46:G49)</f>
        <v>13516</v>
      </c>
    </row>
    <row r="51" spans="1:7" s="33" customFormat="1" ht="15.75">
      <c r="A51" s="7" t="s">
        <v>89</v>
      </c>
      <c r="E51" s="198">
        <f>E43+E50</f>
        <v>42891</v>
      </c>
      <c r="F51" s="78"/>
      <c r="G51" s="128">
        <f>G43+G50</f>
        <v>36634</v>
      </c>
    </row>
    <row r="52" spans="1:7" s="33" customFormat="1" ht="16.5" thickBot="1">
      <c r="A52" s="118" t="s">
        <v>90</v>
      </c>
      <c r="B52" s="119"/>
      <c r="C52" s="119"/>
      <c r="D52" s="119"/>
      <c r="E52" s="196">
        <f>E40+E51</f>
        <v>624340</v>
      </c>
      <c r="F52" s="72"/>
      <c r="G52" s="99">
        <f>G40+G51</f>
        <v>592539</v>
      </c>
    </row>
    <row r="53" spans="1:12" s="5" customFormat="1" ht="20.25" customHeight="1" thickBot="1">
      <c r="A53" s="129" t="s">
        <v>183</v>
      </c>
      <c r="B53" s="130"/>
      <c r="C53" s="130"/>
      <c r="D53" s="130"/>
      <c r="E53" s="199">
        <f>E40/E35</f>
        <v>4.339009738442596</v>
      </c>
      <c r="F53" s="130"/>
      <c r="G53" s="131">
        <f>G40/G35</f>
        <v>4.148389985448304</v>
      </c>
      <c r="H53" s="4"/>
      <c r="I53" s="4"/>
      <c r="J53" s="4"/>
      <c r="K53" s="4"/>
      <c r="L53" s="4"/>
    </row>
    <row r="54" spans="1:12" s="5" customFormat="1" ht="6.75" customHeight="1">
      <c r="A54" s="3"/>
      <c r="B54" s="4"/>
      <c r="C54" s="4"/>
      <c r="D54" s="4"/>
      <c r="E54" s="4"/>
      <c r="F54" s="79"/>
      <c r="G54" s="103"/>
      <c r="H54" s="4"/>
      <c r="I54" s="4"/>
      <c r="J54" s="4"/>
      <c r="K54" s="4"/>
      <c r="L54" s="4"/>
    </row>
    <row r="55" spans="1:12" s="36" customFormat="1" ht="13.5" customHeight="1">
      <c r="A55" s="35" t="s">
        <v>160</v>
      </c>
      <c r="F55" s="80"/>
      <c r="H55" s="92"/>
      <c r="J55" s="80"/>
      <c r="L55" s="95"/>
    </row>
    <row r="56" spans="1:20" s="36" customFormat="1" ht="13.5" customHeight="1">
      <c r="A56" s="35"/>
      <c r="F56" s="80"/>
      <c r="H56" s="92"/>
      <c r="J56" s="80"/>
      <c r="L56" s="95"/>
      <c r="T56" s="36" t="s">
        <v>13</v>
      </c>
    </row>
    <row r="57" spans="1:12" s="36" customFormat="1" ht="13.5" customHeight="1">
      <c r="A57" s="35"/>
      <c r="F57" s="80"/>
      <c r="H57" s="92"/>
      <c r="J57" s="80"/>
      <c r="L57" s="95"/>
    </row>
    <row r="58" spans="1:12" s="36" customFormat="1" ht="13.5" customHeight="1">
      <c r="A58" s="35"/>
      <c r="F58" s="80"/>
      <c r="H58" s="92"/>
      <c r="J58" s="80"/>
      <c r="L58" s="95"/>
    </row>
    <row r="59" spans="1:12" s="5" customFormat="1" ht="13.5" customHeight="1">
      <c r="A59" s="3"/>
      <c r="B59" s="4"/>
      <c r="C59" s="4"/>
      <c r="D59" s="4"/>
      <c r="E59" s="4"/>
      <c r="F59" s="79"/>
      <c r="G59" s="103"/>
      <c r="H59" s="4"/>
      <c r="I59" s="4"/>
      <c r="J59" s="4"/>
      <c r="K59" s="4"/>
      <c r="L59" s="4"/>
    </row>
    <row r="60" spans="1:12" s="5" customFormat="1" ht="15.75" customHeight="1">
      <c r="A60" s="3"/>
      <c r="B60" s="4"/>
      <c r="C60" s="4"/>
      <c r="D60" s="4"/>
      <c r="E60" s="4"/>
      <c r="F60" s="79"/>
      <c r="G60" s="103"/>
      <c r="H60" s="4"/>
      <c r="I60" s="4"/>
      <c r="J60" s="4"/>
      <c r="K60" s="4"/>
      <c r="L60" s="4"/>
    </row>
    <row r="61" spans="1:12" s="5" customFormat="1" ht="10.5" customHeight="1">
      <c r="A61" s="3"/>
      <c r="B61" s="4"/>
      <c r="C61" s="4"/>
      <c r="D61" s="4"/>
      <c r="E61" s="4"/>
      <c r="F61" s="79"/>
      <c r="G61" s="103"/>
      <c r="H61" s="4"/>
      <c r="I61" s="4"/>
      <c r="J61" s="4"/>
      <c r="K61" s="4"/>
      <c r="L61" s="4"/>
    </row>
    <row r="62" spans="1:12" s="5" customFormat="1" ht="15.75" customHeight="1">
      <c r="A62" s="3"/>
      <c r="B62" s="4"/>
      <c r="C62" s="4"/>
      <c r="D62" s="4"/>
      <c r="E62" s="4"/>
      <c r="F62" s="79"/>
      <c r="G62" s="103"/>
      <c r="H62" s="4"/>
      <c r="I62" s="4"/>
      <c r="J62" s="4"/>
      <c r="K62" s="4"/>
      <c r="L62" s="4"/>
    </row>
    <row r="63" spans="1:12" s="5" customFormat="1" ht="15.75" customHeight="1">
      <c r="A63" s="3"/>
      <c r="B63" s="4"/>
      <c r="C63" s="4"/>
      <c r="D63" s="4"/>
      <c r="E63" s="4"/>
      <c r="F63" s="79"/>
      <c r="G63" s="103"/>
      <c r="H63" s="4"/>
      <c r="I63" s="4"/>
      <c r="J63" s="4"/>
      <c r="K63" s="4"/>
      <c r="L63" s="4"/>
    </row>
  </sheetData>
  <printOptions/>
  <pageMargins left="1.1" right="0.34" top="0.5" bottom="0.32" header="0.5" footer="0.28"/>
  <pageSetup firstPageNumber="2" useFirstPageNumber="1" horizontalDpi="600" verticalDpi="600" orientation="portrait" paperSize="9" scale="95" r:id="rId2"/>
  <headerFooter alignWithMargins="0">
    <oddFooter>&amp;C&amp;P</oddFooter>
  </headerFooter>
  <rowBreaks count="1" manualBreakCount="1">
    <brk id="61" max="5" man="1"/>
  </rowBreaks>
  <drawing r:id="rId1"/>
</worksheet>
</file>

<file path=xl/worksheets/sheet3.xml><?xml version="1.0" encoding="utf-8"?>
<worksheet xmlns="http://schemas.openxmlformats.org/spreadsheetml/2006/main" xmlns:r="http://schemas.openxmlformats.org/officeDocument/2006/relationships">
  <dimension ref="A1:Y66"/>
  <sheetViews>
    <sheetView view="pageBreakPreview" zoomScaleSheetLayoutView="100" workbookViewId="0" topLeftCell="A48">
      <selection activeCell="J33" sqref="J33"/>
    </sheetView>
  </sheetViews>
  <sheetFormatPr defaultColWidth="9.140625" defaultRowHeight="12.75"/>
  <cols>
    <col min="1" max="1" width="32.7109375" style="45" customWidth="1"/>
    <col min="2" max="2" width="10.7109375" style="45" customWidth="1"/>
    <col min="3" max="3" width="1.1484375" style="45" customWidth="1"/>
    <col min="4" max="4" width="10.00390625" style="45" customWidth="1"/>
    <col min="5" max="5" width="1.1484375" style="45" customWidth="1"/>
    <col min="6" max="6" width="14.140625" style="45" customWidth="1"/>
    <col min="7" max="7" width="1.1484375" style="45" customWidth="1"/>
    <col min="8" max="8" width="16.28125" style="45" customWidth="1"/>
    <col min="9" max="9" width="1.1484375" style="45" customWidth="1"/>
    <col min="10" max="10" width="15.140625" style="45" customWidth="1"/>
    <col min="11" max="11" width="1.1484375" style="45" customWidth="1"/>
    <col min="12" max="12" width="12.7109375" style="45" customWidth="1"/>
    <col min="13" max="16384" width="9.140625" style="45" customWidth="1"/>
  </cols>
  <sheetData>
    <row r="1" spans="1:12" s="183" customFormat="1" ht="19.5">
      <c r="A1" s="229" t="s">
        <v>92</v>
      </c>
      <c r="L1" s="175"/>
    </row>
    <row r="2" s="183" customFormat="1" ht="15" customHeight="1">
      <c r="A2" s="230" t="s">
        <v>1</v>
      </c>
    </row>
    <row r="3" ht="15.75">
      <c r="A3" s="44"/>
    </row>
    <row r="4" s="232" customFormat="1" ht="15.75" customHeight="1">
      <c r="A4" s="231" t="s">
        <v>213</v>
      </c>
    </row>
    <row r="5" spans="1:9" s="232" customFormat="1" ht="15" customHeight="1">
      <c r="A5" s="231" t="s">
        <v>277</v>
      </c>
      <c r="D5" s="233"/>
      <c r="E5" s="233"/>
      <c r="F5" s="233"/>
      <c r="G5" s="233"/>
      <c r="H5" s="233"/>
      <c r="I5" s="233"/>
    </row>
    <row r="6" spans="1:9" ht="13.5" customHeight="1">
      <c r="A6" s="44"/>
      <c r="D6" s="152"/>
      <c r="E6" s="152"/>
      <c r="F6" s="152"/>
      <c r="G6" s="152"/>
      <c r="H6" s="152"/>
      <c r="I6" s="152"/>
    </row>
    <row r="7" spans="1:12" s="236" customFormat="1" ht="14.25" customHeight="1">
      <c r="A7" s="234"/>
      <c r="B7" s="235"/>
      <c r="C7" s="235"/>
      <c r="D7" s="252" t="s">
        <v>91</v>
      </c>
      <c r="E7" s="252"/>
      <c r="F7" s="252"/>
      <c r="G7" s="252"/>
      <c r="H7" s="252"/>
      <c r="I7" s="211"/>
      <c r="J7" s="211" t="s">
        <v>35</v>
      </c>
      <c r="K7" s="211"/>
      <c r="L7" s="235"/>
    </row>
    <row r="8" spans="1:12" s="236" customFormat="1" ht="14.25" customHeight="1">
      <c r="A8" s="234"/>
      <c r="B8" s="211" t="s">
        <v>36</v>
      </c>
      <c r="C8" s="211"/>
      <c r="D8" s="211" t="s">
        <v>36</v>
      </c>
      <c r="E8" s="211"/>
      <c r="F8" s="211" t="s">
        <v>37</v>
      </c>
      <c r="G8" s="211"/>
      <c r="H8" s="211" t="s">
        <v>38</v>
      </c>
      <c r="I8" s="211"/>
      <c r="J8" s="211" t="s">
        <v>39</v>
      </c>
      <c r="K8" s="211"/>
      <c r="L8" s="211"/>
    </row>
    <row r="9" spans="1:12" s="236" customFormat="1" ht="14.25" customHeight="1">
      <c r="A9" s="234"/>
      <c r="B9" s="190" t="s">
        <v>40</v>
      </c>
      <c r="C9" s="211"/>
      <c r="D9" s="190" t="s">
        <v>41</v>
      </c>
      <c r="E9" s="211"/>
      <c r="F9" s="190" t="s">
        <v>42</v>
      </c>
      <c r="G9" s="211"/>
      <c r="H9" s="190" t="s">
        <v>43</v>
      </c>
      <c r="I9" s="211"/>
      <c r="J9" s="190" t="s">
        <v>44</v>
      </c>
      <c r="K9" s="211"/>
      <c r="L9" s="190" t="s">
        <v>45</v>
      </c>
    </row>
    <row r="10" spans="1:12" s="236" customFormat="1" ht="14.25" customHeight="1">
      <c r="A10" s="234"/>
      <c r="B10" s="211" t="s">
        <v>11</v>
      </c>
      <c r="C10" s="211"/>
      <c r="D10" s="211" t="s">
        <v>11</v>
      </c>
      <c r="E10" s="211"/>
      <c r="F10" s="211" t="s">
        <v>11</v>
      </c>
      <c r="G10" s="211"/>
      <c r="H10" s="211" t="s">
        <v>11</v>
      </c>
      <c r="I10" s="211"/>
      <c r="J10" s="211" t="s">
        <v>11</v>
      </c>
      <c r="K10" s="211"/>
      <c r="L10" s="211" t="s">
        <v>11</v>
      </c>
    </row>
    <row r="11" spans="1:9" ht="14.25" customHeight="1">
      <c r="A11" s="47"/>
      <c r="B11" s="50"/>
      <c r="C11" s="50"/>
      <c r="D11" s="211"/>
      <c r="E11" s="211"/>
      <c r="F11" s="211"/>
      <c r="G11" s="211"/>
      <c r="H11" s="235"/>
      <c r="I11" s="235"/>
    </row>
    <row r="12" spans="1:9" ht="14.25" customHeight="1">
      <c r="A12" s="100" t="s">
        <v>278</v>
      </c>
      <c r="B12" s="50"/>
      <c r="C12" s="50"/>
      <c r="D12" s="211"/>
      <c r="E12" s="211"/>
      <c r="F12" s="211"/>
      <c r="G12" s="211"/>
      <c r="H12" s="235"/>
      <c r="I12" s="235"/>
    </row>
    <row r="13" spans="1:12" ht="14.25" customHeight="1">
      <c r="A13" s="47" t="s">
        <v>279</v>
      </c>
      <c r="B13" s="112"/>
      <c r="C13" s="112"/>
      <c r="D13" s="237"/>
      <c r="E13" s="237"/>
      <c r="F13" s="237"/>
      <c r="G13" s="237"/>
      <c r="H13" s="238"/>
      <c r="I13" s="238"/>
      <c r="J13" s="220"/>
      <c r="K13" s="220"/>
      <c r="L13" s="220"/>
    </row>
    <row r="14" spans="1:12" ht="14.25" customHeight="1">
      <c r="A14" s="47"/>
      <c r="B14" s="112"/>
      <c r="C14" s="112"/>
      <c r="D14" s="237"/>
      <c r="E14" s="237"/>
      <c r="F14" s="237"/>
      <c r="G14" s="237"/>
      <c r="H14" s="238"/>
      <c r="I14" s="238"/>
      <c r="J14" s="220"/>
      <c r="K14" s="220"/>
      <c r="L14" s="220"/>
    </row>
    <row r="15" spans="1:12" ht="14.25" customHeight="1">
      <c r="A15" s="48" t="s">
        <v>176</v>
      </c>
      <c r="B15" s="81"/>
      <c r="C15" s="81"/>
      <c r="D15" s="81"/>
      <c r="E15" s="81"/>
      <c r="F15" s="81"/>
      <c r="G15" s="81"/>
      <c r="H15" s="81"/>
      <c r="I15" s="81"/>
      <c r="J15" s="81"/>
      <c r="K15" s="81"/>
      <c r="L15" s="81"/>
    </row>
    <row r="16" spans="1:12" ht="14.25" customHeight="1">
      <c r="A16" s="49" t="s">
        <v>161</v>
      </c>
      <c r="B16" s="81">
        <v>134005</v>
      </c>
      <c r="C16" s="81"/>
      <c r="D16" s="81">
        <v>6346</v>
      </c>
      <c r="E16" s="81"/>
      <c r="F16" s="81">
        <v>41129</v>
      </c>
      <c r="G16" s="81"/>
      <c r="H16" s="81">
        <v>871</v>
      </c>
      <c r="I16" s="81"/>
      <c r="J16" s="81">
        <v>375508</v>
      </c>
      <c r="K16" s="81"/>
      <c r="L16" s="81">
        <f>SUM(B16:J16)</f>
        <v>557859</v>
      </c>
    </row>
    <row r="17" spans="1:12" ht="14.25" customHeight="1">
      <c r="A17" s="49" t="s">
        <v>162</v>
      </c>
      <c r="B17" s="81"/>
      <c r="C17" s="81"/>
      <c r="D17" s="81"/>
      <c r="E17" s="81"/>
      <c r="F17" s="81"/>
      <c r="G17" s="81"/>
      <c r="H17" s="81"/>
      <c r="I17" s="81"/>
      <c r="J17" s="81"/>
      <c r="K17" s="81"/>
      <c r="L17" s="81"/>
    </row>
    <row r="18" spans="1:12" ht="14.25" customHeight="1">
      <c r="A18" s="49" t="s">
        <v>163</v>
      </c>
      <c r="B18" s="81">
        <v>0</v>
      </c>
      <c r="C18" s="81"/>
      <c r="D18" s="81">
        <v>0</v>
      </c>
      <c r="E18" s="81"/>
      <c r="F18" s="81">
        <v>0</v>
      </c>
      <c r="G18" s="81"/>
      <c r="H18" s="81">
        <v>-871</v>
      </c>
      <c r="I18" s="81"/>
      <c r="J18" s="81">
        <v>871</v>
      </c>
      <c r="K18" s="81"/>
      <c r="L18" s="81">
        <f>SUM(B18:J18)</f>
        <v>0</v>
      </c>
    </row>
    <row r="19" spans="1:12" ht="14.25" customHeight="1">
      <c r="A19" s="49" t="s">
        <v>258</v>
      </c>
      <c r="B19" s="81"/>
      <c r="C19" s="81"/>
      <c r="D19" s="81"/>
      <c r="E19" s="81"/>
      <c r="F19" s="81"/>
      <c r="G19" s="81"/>
      <c r="H19" s="81"/>
      <c r="I19" s="81"/>
      <c r="J19" s="81"/>
      <c r="K19" s="81"/>
      <c r="L19" s="81"/>
    </row>
    <row r="20" spans="1:12" ht="14.25" customHeight="1">
      <c r="A20" s="49" t="s">
        <v>164</v>
      </c>
      <c r="B20" s="81">
        <v>0</v>
      </c>
      <c r="C20" s="81"/>
      <c r="D20" s="81">
        <v>0</v>
      </c>
      <c r="E20" s="81"/>
      <c r="F20" s="81">
        <v>0</v>
      </c>
      <c r="G20" s="81"/>
      <c r="H20" s="81">
        <v>0</v>
      </c>
      <c r="I20" s="81"/>
      <c r="J20" s="81">
        <v>-1954</v>
      </c>
      <c r="K20" s="81"/>
      <c r="L20" s="81">
        <f>SUM(B20:J20)</f>
        <v>-1954</v>
      </c>
    </row>
    <row r="21" spans="1:12" ht="14.25" customHeight="1">
      <c r="A21" s="133"/>
      <c r="B21" s="239"/>
      <c r="C21" s="239"/>
      <c r="D21" s="239"/>
      <c r="E21" s="239"/>
      <c r="F21" s="239"/>
      <c r="G21" s="239"/>
      <c r="H21" s="239"/>
      <c r="I21" s="239"/>
      <c r="J21" s="239"/>
      <c r="K21" s="239"/>
      <c r="L21" s="239"/>
    </row>
    <row r="22" spans="1:12" ht="33.75" customHeight="1">
      <c r="A22" s="48" t="s">
        <v>259</v>
      </c>
      <c r="B22" s="81">
        <f aca="true" t="shared" si="0" ref="B22:L22">SUM(B16:B20)</f>
        <v>134005</v>
      </c>
      <c r="C22" s="81"/>
      <c r="D22" s="81">
        <f t="shared" si="0"/>
        <v>6346</v>
      </c>
      <c r="E22" s="81"/>
      <c r="F22" s="81">
        <f t="shared" si="0"/>
        <v>41129</v>
      </c>
      <c r="G22" s="81"/>
      <c r="H22" s="81">
        <f t="shared" si="0"/>
        <v>0</v>
      </c>
      <c r="I22" s="81"/>
      <c r="J22" s="81">
        <f t="shared" si="0"/>
        <v>374425</v>
      </c>
      <c r="K22" s="81"/>
      <c r="L22" s="81">
        <f t="shared" si="0"/>
        <v>555905</v>
      </c>
    </row>
    <row r="23" spans="1:12" ht="14.25" customHeight="1">
      <c r="A23" s="50"/>
      <c r="B23" s="81"/>
      <c r="C23" s="81"/>
      <c r="D23" s="81"/>
      <c r="E23" s="81"/>
      <c r="F23" s="81"/>
      <c r="G23" s="81"/>
      <c r="H23" s="81"/>
      <c r="I23" s="81"/>
      <c r="J23" s="81"/>
      <c r="K23" s="81"/>
      <c r="L23" s="81"/>
    </row>
    <row r="24" spans="1:12" ht="14.25" customHeight="1">
      <c r="A24" s="50" t="s">
        <v>46</v>
      </c>
      <c r="B24" s="81"/>
      <c r="C24" s="81"/>
      <c r="D24" s="81"/>
      <c r="E24" s="81"/>
      <c r="F24" s="81"/>
      <c r="G24" s="81"/>
      <c r="H24" s="81"/>
      <c r="I24" s="81"/>
      <c r="J24" s="81"/>
      <c r="K24" s="81"/>
      <c r="L24" s="81"/>
    </row>
    <row r="25" spans="1:12" ht="14.25" customHeight="1">
      <c r="A25" s="50" t="s">
        <v>47</v>
      </c>
      <c r="B25" s="81">
        <v>0</v>
      </c>
      <c r="C25" s="81"/>
      <c r="D25" s="81">
        <v>0</v>
      </c>
      <c r="E25" s="81"/>
      <c r="F25" s="81">
        <v>-83</v>
      </c>
      <c r="G25" s="81"/>
      <c r="H25" s="81">
        <v>0</v>
      </c>
      <c r="I25" s="81"/>
      <c r="J25" s="81">
        <f>-F25</f>
        <v>83</v>
      </c>
      <c r="K25" s="81"/>
      <c r="L25" s="81">
        <f>SUM(B25:J25)</f>
        <v>0</v>
      </c>
    </row>
    <row r="26" spans="1:12" ht="14.25" customHeight="1">
      <c r="A26" s="50"/>
      <c r="B26" s="81"/>
      <c r="C26" s="81"/>
      <c r="D26" s="81"/>
      <c r="E26" s="81"/>
      <c r="F26" s="81"/>
      <c r="G26" s="81"/>
      <c r="H26" s="81"/>
      <c r="I26" s="81"/>
      <c r="J26" s="81"/>
      <c r="K26" s="81"/>
      <c r="L26" s="81"/>
    </row>
    <row r="27" spans="1:12" ht="14.25" customHeight="1" hidden="1">
      <c r="A27" s="50" t="s">
        <v>46</v>
      </c>
      <c r="B27" s="81"/>
      <c r="C27" s="81"/>
      <c r="D27" s="81"/>
      <c r="E27" s="81"/>
      <c r="F27" s="81"/>
      <c r="G27" s="81"/>
      <c r="H27" s="81"/>
      <c r="I27" s="81"/>
      <c r="J27" s="81"/>
      <c r="K27" s="81"/>
      <c r="L27" s="81"/>
    </row>
    <row r="28" spans="1:12" ht="14.25" customHeight="1" hidden="1">
      <c r="A28" s="50" t="s">
        <v>48</v>
      </c>
      <c r="B28" s="81"/>
      <c r="C28" s="81"/>
      <c r="D28" s="81"/>
      <c r="E28" s="81"/>
      <c r="F28" s="81"/>
      <c r="G28" s="81"/>
      <c r="H28" s="81"/>
      <c r="I28" s="81"/>
      <c r="J28" s="81"/>
      <c r="K28" s="81"/>
      <c r="L28" s="81"/>
    </row>
    <row r="29" spans="1:12" ht="14.25" customHeight="1" hidden="1">
      <c r="A29" s="50"/>
      <c r="B29" s="81"/>
      <c r="C29" s="81"/>
      <c r="D29" s="81"/>
      <c r="E29" s="81"/>
      <c r="F29" s="81"/>
      <c r="G29" s="81"/>
      <c r="H29" s="81"/>
      <c r="I29" s="81"/>
      <c r="J29" s="81"/>
      <c r="K29" s="81"/>
      <c r="L29" s="81"/>
    </row>
    <row r="30" spans="1:12" ht="14.25" customHeight="1">
      <c r="A30" s="50" t="s">
        <v>177</v>
      </c>
      <c r="B30" s="81">
        <v>0</v>
      </c>
      <c r="C30" s="81"/>
      <c r="D30" s="81">
        <v>0</v>
      </c>
      <c r="E30" s="81"/>
      <c r="F30" s="81">
        <v>0</v>
      </c>
      <c r="G30" s="81"/>
      <c r="H30" s="57">
        <v>0</v>
      </c>
      <c r="I30" s="57"/>
      <c r="J30" s="81">
        <f>'IS'!I26</f>
        <v>39132</v>
      </c>
      <c r="K30" s="81"/>
      <c r="L30" s="81">
        <f>SUM(B30:J30)</f>
        <v>39132</v>
      </c>
    </row>
    <row r="31" spans="1:12" ht="14.25" customHeight="1">
      <c r="A31" s="50"/>
      <c r="B31" s="81"/>
      <c r="C31" s="81"/>
      <c r="D31" s="81"/>
      <c r="E31" s="81"/>
      <c r="F31" s="81"/>
      <c r="G31" s="81"/>
      <c r="H31" s="57"/>
      <c r="I31" s="57"/>
      <c r="J31" s="81"/>
      <c r="K31" s="81"/>
      <c r="L31" s="81"/>
    </row>
    <row r="32" spans="1:12" ht="14.25" customHeight="1">
      <c r="A32" s="50" t="s">
        <v>304</v>
      </c>
      <c r="B32" s="81">
        <v>0</v>
      </c>
      <c r="C32" s="81"/>
      <c r="D32" s="81">
        <v>0</v>
      </c>
      <c r="E32" s="81"/>
      <c r="F32" s="81">
        <v>0</v>
      </c>
      <c r="G32" s="81"/>
      <c r="H32" s="57">
        <v>0</v>
      </c>
      <c r="I32" s="57"/>
      <c r="J32" s="81">
        <v>-13588</v>
      </c>
      <c r="K32" s="81"/>
      <c r="L32" s="81">
        <f>SUM(B32:J32)</f>
        <v>-13588</v>
      </c>
    </row>
    <row r="33" spans="1:12" ht="14.25" customHeight="1">
      <c r="A33" s="50"/>
      <c r="B33" s="81"/>
      <c r="C33" s="81"/>
      <c r="D33" s="81"/>
      <c r="E33" s="81"/>
      <c r="F33" s="81"/>
      <c r="G33" s="81"/>
      <c r="H33" s="81"/>
      <c r="I33" s="81"/>
      <c r="J33" s="81"/>
      <c r="K33" s="81"/>
      <c r="L33" s="81"/>
    </row>
    <row r="34" spans="1:12" ht="33.75" customHeight="1" thickBot="1">
      <c r="A34" s="240" t="s">
        <v>280</v>
      </c>
      <c r="B34" s="155">
        <f aca="true" t="shared" si="1" ref="B34:L34">SUM(B22:B33)</f>
        <v>134005</v>
      </c>
      <c r="C34" s="155"/>
      <c r="D34" s="155">
        <f t="shared" si="1"/>
        <v>6346</v>
      </c>
      <c r="E34" s="155"/>
      <c r="F34" s="155">
        <f t="shared" si="1"/>
        <v>41046</v>
      </c>
      <c r="G34" s="155"/>
      <c r="H34" s="155">
        <f t="shared" si="1"/>
        <v>0</v>
      </c>
      <c r="I34" s="155"/>
      <c r="J34" s="155">
        <f t="shared" si="1"/>
        <v>400052</v>
      </c>
      <c r="K34" s="155"/>
      <c r="L34" s="155">
        <f t="shared" si="1"/>
        <v>581449</v>
      </c>
    </row>
    <row r="35" spans="1:9" ht="14.25" customHeight="1">
      <c r="A35" s="47"/>
      <c r="B35" s="50"/>
      <c r="C35" s="50"/>
      <c r="D35" s="211"/>
      <c r="E35" s="211"/>
      <c r="F35" s="211"/>
      <c r="G35" s="211"/>
      <c r="H35" s="235"/>
      <c r="I35" s="235"/>
    </row>
    <row r="36" spans="1:9" ht="27" customHeight="1">
      <c r="A36" s="47"/>
      <c r="B36" s="50"/>
      <c r="C36" s="50"/>
      <c r="D36" s="211"/>
      <c r="E36" s="211"/>
      <c r="F36" s="211"/>
      <c r="G36" s="211"/>
      <c r="H36" s="235"/>
      <c r="I36" s="235"/>
    </row>
    <row r="37" spans="1:9" ht="18" customHeight="1">
      <c r="A37" s="100" t="s">
        <v>281</v>
      </c>
      <c r="B37" s="50"/>
      <c r="C37" s="50"/>
      <c r="D37" s="211"/>
      <c r="E37" s="211"/>
      <c r="F37" s="211"/>
      <c r="G37" s="211"/>
      <c r="H37" s="235"/>
      <c r="I37" s="235"/>
    </row>
    <row r="38" spans="1:9" ht="14.25" customHeight="1">
      <c r="A38" s="47"/>
      <c r="B38" s="50"/>
      <c r="C38" s="50"/>
      <c r="D38" s="211"/>
      <c r="E38" s="211"/>
      <c r="F38" s="211"/>
      <c r="G38" s="211"/>
      <c r="H38" s="235"/>
      <c r="I38" s="235"/>
    </row>
    <row r="39" spans="1:12" ht="14.25" customHeight="1">
      <c r="A39" s="48" t="s">
        <v>173</v>
      </c>
      <c r="B39" s="81"/>
      <c r="C39" s="81"/>
      <c r="D39" s="81"/>
      <c r="E39" s="81"/>
      <c r="F39" s="81"/>
      <c r="G39" s="81"/>
      <c r="H39" s="81"/>
      <c r="I39" s="81"/>
      <c r="J39" s="81"/>
      <c r="K39" s="81"/>
      <c r="L39" s="81"/>
    </row>
    <row r="40" spans="1:12" ht="14.25" customHeight="1">
      <c r="A40" s="49" t="s">
        <v>161</v>
      </c>
      <c r="B40" s="81">
        <v>134005</v>
      </c>
      <c r="C40" s="81"/>
      <c r="D40" s="81">
        <v>6346</v>
      </c>
      <c r="E40" s="81"/>
      <c r="F40" s="81">
        <v>41284</v>
      </c>
      <c r="G40" s="81"/>
      <c r="H40" s="81">
        <v>871</v>
      </c>
      <c r="I40" s="81"/>
      <c r="J40" s="81">
        <v>363766</v>
      </c>
      <c r="K40" s="81"/>
      <c r="L40" s="81">
        <f>SUM(B40:J40)</f>
        <v>546272</v>
      </c>
    </row>
    <row r="41" spans="1:12" ht="14.25" customHeight="1">
      <c r="A41" s="49" t="s">
        <v>162</v>
      </c>
      <c r="B41" s="81"/>
      <c r="C41" s="81"/>
      <c r="D41" s="81"/>
      <c r="E41" s="81"/>
      <c r="F41" s="81"/>
      <c r="G41" s="81"/>
      <c r="H41" s="81"/>
      <c r="I41" s="81"/>
      <c r="J41" s="81"/>
      <c r="K41" s="81"/>
      <c r="L41" s="81"/>
    </row>
    <row r="42" spans="1:12" ht="14.25" customHeight="1">
      <c r="A42" s="49" t="s">
        <v>258</v>
      </c>
      <c r="B42" s="81"/>
      <c r="C42" s="81"/>
      <c r="D42" s="81"/>
      <c r="E42" s="81"/>
      <c r="F42" s="81"/>
      <c r="G42" s="81"/>
      <c r="H42" s="81"/>
      <c r="I42" s="81"/>
      <c r="J42" s="81"/>
      <c r="K42" s="81"/>
      <c r="L42" s="81"/>
    </row>
    <row r="43" spans="1:12" ht="14.25" customHeight="1">
      <c r="A43" s="49" t="s">
        <v>164</v>
      </c>
      <c r="B43" s="81">
        <v>0</v>
      </c>
      <c r="C43" s="81"/>
      <c r="D43" s="81">
        <v>0</v>
      </c>
      <c r="E43" s="81"/>
      <c r="F43" s="81">
        <v>0</v>
      </c>
      <c r="G43" s="81"/>
      <c r="H43" s="81">
        <v>0</v>
      </c>
      <c r="I43" s="81"/>
      <c r="J43" s="81">
        <v>-1598</v>
      </c>
      <c r="K43" s="81"/>
      <c r="L43" s="81">
        <f>SUM(B43:J43)</f>
        <v>-1598</v>
      </c>
    </row>
    <row r="44" spans="1:12" ht="14.25" customHeight="1">
      <c r="A44" s="133"/>
      <c r="B44" s="239"/>
      <c r="C44" s="239"/>
      <c r="D44" s="239"/>
      <c r="E44" s="239"/>
      <c r="F44" s="239"/>
      <c r="G44" s="239"/>
      <c r="H44" s="239"/>
      <c r="I44" s="239"/>
      <c r="J44" s="239"/>
      <c r="K44" s="239"/>
      <c r="L44" s="239"/>
    </row>
    <row r="45" spans="1:12" ht="33" customHeight="1">
      <c r="A45" s="113" t="s">
        <v>174</v>
      </c>
      <c r="B45" s="81">
        <f aca="true" t="shared" si="2" ref="B45:L45">SUM(B40:B43)</f>
        <v>134005</v>
      </c>
      <c r="C45" s="81"/>
      <c r="D45" s="81">
        <f t="shared" si="2"/>
        <v>6346</v>
      </c>
      <c r="E45" s="81"/>
      <c r="F45" s="81">
        <f t="shared" si="2"/>
        <v>41284</v>
      </c>
      <c r="G45" s="81"/>
      <c r="H45" s="81">
        <f t="shared" si="2"/>
        <v>871</v>
      </c>
      <c r="I45" s="81"/>
      <c r="J45" s="81">
        <f t="shared" si="2"/>
        <v>362168</v>
      </c>
      <c r="K45" s="81"/>
      <c r="L45" s="81">
        <f t="shared" si="2"/>
        <v>544674</v>
      </c>
    </row>
    <row r="46" spans="1:12" ht="14.25" customHeight="1">
      <c r="A46" s="50"/>
      <c r="B46" s="81"/>
      <c r="C46" s="81"/>
      <c r="D46" s="81"/>
      <c r="E46" s="81"/>
      <c r="F46" s="81"/>
      <c r="G46" s="81"/>
      <c r="H46" s="81"/>
      <c r="I46" s="81"/>
      <c r="J46" s="81"/>
      <c r="K46" s="81"/>
      <c r="L46" s="81"/>
    </row>
    <row r="47" spans="1:12" ht="14.25" customHeight="1">
      <c r="A47" s="50" t="s">
        <v>46</v>
      </c>
      <c r="B47" s="81"/>
      <c r="C47" s="81"/>
      <c r="D47" s="81"/>
      <c r="E47" s="81"/>
      <c r="F47" s="81"/>
      <c r="G47" s="81"/>
      <c r="H47" s="57"/>
      <c r="I47" s="57"/>
      <c r="J47" s="81"/>
      <c r="K47" s="81"/>
      <c r="L47" s="81"/>
    </row>
    <row r="48" spans="1:12" ht="14.25" customHeight="1">
      <c r="A48" s="50" t="s">
        <v>47</v>
      </c>
      <c r="B48" s="81">
        <v>0</v>
      </c>
      <c r="C48" s="81"/>
      <c r="D48" s="81">
        <v>0</v>
      </c>
      <c r="E48" s="81"/>
      <c r="F48" s="81">
        <v>-95</v>
      </c>
      <c r="G48" s="81"/>
      <c r="H48" s="57">
        <v>0</v>
      </c>
      <c r="I48" s="57"/>
      <c r="J48" s="81">
        <f>-F48</f>
        <v>95</v>
      </c>
      <c r="K48" s="81"/>
      <c r="L48" s="81">
        <f>SUM(B48:J48)</f>
        <v>0</v>
      </c>
    </row>
    <row r="49" spans="1:12" ht="14.25" customHeight="1">
      <c r="A49" s="50"/>
      <c r="B49" s="81"/>
      <c r="C49" s="81"/>
      <c r="D49" s="81"/>
      <c r="E49" s="81"/>
      <c r="F49" s="81"/>
      <c r="G49" s="81"/>
      <c r="H49" s="81"/>
      <c r="I49" s="81"/>
      <c r="J49" s="81"/>
      <c r="K49" s="81"/>
      <c r="L49" s="81"/>
    </row>
    <row r="50" spans="1:12" ht="14.25" customHeight="1">
      <c r="A50" s="50" t="s">
        <v>175</v>
      </c>
      <c r="B50" s="81">
        <v>0</v>
      </c>
      <c r="C50" s="81"/>
      <c r="D50" s="81">
        <v>0</v>
      </c>
      <c r="E50" s="81"/>
      <c r="F50" s="81">
        <v>0</v>
      </c>
      <c r="G50" s="81"/>
      <c r="H50" s="57">
        <v>0</v>
      </c>
      <c r="I50" s="57"/>
      <c r="J50" s="81">
        <f>'IS'!K26</f>
        <v>18298</v>
      </c>
      <c r="K50" s="81"/>
      <c r="L50" s="81">
        <f>SUM(B50:J50)</f>
        <v>18298</v>
      </c>
    </row>
    <row r="51" spans="1:12" ht="14.25" customHeight="1">
      <c r="A51" s="50"/>
      <c r="B51" s="81"/>
      <c r="C51" s="81"/>
      <c r="D51" s="81"/>
      <c r="E51" s="81"/>
      <c r="F51" s="81"/>
      <c r="G51" s="81"/>
      <c r="H51" s="57"/>
      <c r="I51" s="57"/>
      <c r="J51" s="81"/>
      <c r="K51" s="81"/>
      <c r="L51" s="81"/>
    </row>
    <row r="52" spans="1:12" ht="14.25" customHeight="1">
      <c r="A52" s="50" t="s">
        <v>304</v>
      </c>
      <c r="B52" s="81">
        <v>0</v>
      </c>
      <c r="C52" s="81"/>
      <c r="D52" s="81">
        <v>0</v>
      </c>
      <c r="E52" s="81"/>
      <c r="F52" s="81">
        <v>0</v>
      </c>
      <c r="G52" s="81"/>
      <c r="H52" s="57">
        <v>0</v>
      </c>
      <c r="I52" s="57"/>
      <c r="J52" s="81">
        <v>-12864</v>
      </c>
      <c r="K52" s="81"/>
      <c r="L52" s="81">
        <f>SUM(B52:J52)</f>
        <v>-12864</v>
      </c>
    </row>
    <row r="53" spans="1:12" ht="14.25" customHeight="1">
      <c r="A53" s="50"/>
      <c r="B53" s="81"/>
      <c r="C53" s="81"/>
      <c r="D53" s="81"/>
      <c r="E53" s="81"/>
      <c r="F53" s="81"/>
      <c r="G53" s="81"/>
      <c r="H53" s="81"/>
      <c r="I53" s="81"/>
      <c r="J53" s="81"/>
      <c r="K53" s="81"/>
      <c r="L53" s="81"/>
    </row>
    <row r="54" spans="1:12" ht="33.75" customHeight="1" thickBot="1">
      <c r="A54" s="134" t="s">
        <v>282</v>
      </c>
      <c r="B54" s="155">
        <f>SUM(B45:B53)</f>
        <v>134005</v>
      </c>
      <c r="C54" s="155"/>
      <c r="D54" s="155">
        <f>SUM(D45:D52)</f>
        <v>6346</v>
      </c>
      <c r="E54" s="155"/>
      <c r="F54" s="155">
        <f>SUM(F45:F52)</f>
        <v>41189</v>
      </c>
      <c r="G54" s="155"/>
      <c r="H54" s="155">
        <f>SUM(H45:H52)</f>
        <v>871</v>
      </c>
      <c r="I54" s="155"/>
      <c r="J54" s="155">
        <f>SUM(J45:J52)</f>
        <v>367697</v>
      </c>
      <c r="K54" s="155"/>
      <c r="L54" s="155">
        <f>SUM(L45:L52)</f>
        <v>550108</v>
      </c>
    </row>
    <row r="55" spans="1:12" ht="14.25" customHeight="1">
      <c r="A55" s="50"/>
      <c r="B55" s="41"/>
      <c r="C55" s="41"/>
      <c r="D55" s="41"/>
      <c r="E55" s="41"/>
      <c r="F55" s="41"/>
      <c r="G55" s="41"/>
      <c r="H55" s="81"/>
      <c r="I55" s="81"/>
      <c r="J55" s="41"/>
      <c r="K55" s="41"/>
      <c r="L55" s="41"/>
    </row>
    <row r="56" spans="10:17" s="101" customFormat="1" ht="3.75" customHeight="1">
      <c r="J56" s="241"/>
      <c r="K56" s="241"/>
      <c r="M56" s="242"/>
      <c r="O56" s="241"/>
      <c r="Q56" s="243"/>
    </row>
    <row r="57" spans="1:17" s="157" customFormat="1" ht="13.5" customHeight="1">
      <c r="A57" s="156" t="s">
        <v>160</v>
      </c>
      <c r="J57" s="244"/>
      <c r="K57" s="244"/>
      <c r="M57" s="171"/>
      <c r="O57" s="244"/>
      <c r="Q57" s="245"/>
    </row>
    <row r="58" spans="1:25" s="157" customFormat="1" ht="13.5" customHeight="1">
      <c r="A58" s="156"/>
      <c r="J58" s="244"/>
      <c r="K58" s="244"/>
      <c r="M58" s="171"/>
      <c r="O58" s="244"/>
      <c r="Q58" s="245"/>
      <c r="Y58" s="157" t="s">
        <v>13</v>
      </c>
    </row>
    <row r="59" spans="1:17" s="157" customFormat="1" ht="13.5" customHeight="1">
      <c r="A59" s="156"/>
      <c r="J59" s="244"/>
      <c r="K59" s="244"/>
      <c r="M59" s="171"/>
      <c r="O59" s="244"/>
      <c r="Q59" s="245"/>
    </row>
    <row r="60" spans="1:16" s="247" customFormat="1" ht="14.25" customHeight="1">
      <c r="A60" s="246"/>
      <c r="B60" s="103"/>
      <c r="C60" s="103"/>
      <c r="D60" s="103"/>
      <c r="E60" s="103"/>
      <c r="F60" s="103"/>
      <c r="G60" s="103"/>
      <c r="H60" s="103"/>
      <c r="I60" s="103"/>
      <c r="J60" s="103"/>
      <c r="K60" s="103"/>
      <c r="L60" s="103"/>
      <c r="M60" s="103"/>
      <c r="N60" s="103"/>
      <c r="O60" s="103"/>
      <c r="P60" s="103"/>
    </row>
    <row r="61" spans="1:20" s="247" customFormat="1" ht="14.25" customHeight="1">
      <c r="A61" s="246"/>
      <c r="B61" s="103"/>
      <c r="C61" s="103"/>
      <c r="D61" s="103"/>
      <c r="E61" s="103"/>
      <c r="F61" s="103"/>
      <c r="G61" s="103"/>
      <c r="H61" s="103"/>
      <c r="I61" s="103"/>
      <c r="J61" s="103"/>
      <c r="K61" s="103"/>
      <c r="L61" s="103"/>
      <c r="M61" s="103"/>
      <c r="N61" s="103"/>
      <c r="O61" s="103"/>
      <c r="P61" s="103"/>
      <c r="T61" s="247" t="s">
        <v>13</v>
      </c>
    </row>
    <row r="62" spans="1:16" s="247" customFormat="1" ht="14.25" customHeight="1">
      <c r="A62" s="246"/>
      <c r="B62" s="103"/>
      <c r="C62" s="103"/>
      <c r="D62" s="103"/>
      <c r="E62" s="103"/>
      <c r="F62" s="103"/>
      <c r="G62" s="103"/>
      <c r="H62" s="103"/>
      <c r="I62" s="103"/>
      <c r="J62" s="103"/>
      <c r="K62" s="103"/>
      <c r="L62" s="103"/>
      <c r="M62" s="103"/>
      <c r="N62" s="103"/>
      <c r="O62" s="103"/>
      <c r="P62" s="103"/>
    </row>
    <row r="63" spans="1:16" s="247" customFormat="1" ht="1.5" customHeight="1">
      <c r="A63" s="246"/>
      <c r="B63" s="103"/>
      <c r="C63" s="103"/>
      <c r="D63" s="103"/>
      <c r="E63" s="103"/>
      <c r="F63" s="103"/>
      <c r="G63" s="103"/>
      <c r="H63" s="103"/>
      <c r="I63" s="103"/>
      <c r="J63" s="103"/>
      <c r="K63" s="103"/>
      <c r="L63" s="103"/>
      <c r="M63" s="103"/>
      <c r="N63" s="103"/>
      <c r="O63" s="103"/>
      <c r="P63" s="103"/>
    </row>
    <row r="64" spans="2:9" ht="9.75" customHeight="1">
      <c r="B64" s="50"/>
      <c r="C64" s="50"/>
      <c r="D64" s="170"/>
      <c r="E64" s="170"/>
      <c r="F64" s="170"/>
      <c r="G64" s="170"/>
      <c r="H64" s="170"/>
      <c r="I64" s="170"/>
    </row>
    <row r="65" spans="1:12" ht="16.5" customHeight="1">
      <c r="A65" s="253"/>
      <c r="B65" s="254"/>
      <c r="C65" s="254"/>
      <c r="D65" s="254"/>
      <c r="E65" s="254"/>
      <c r="F65" s="254"/>
      <c r="G65" s="254"/>
      <c r="H65" s="254"/>
      <c r="I65" s="254"/>
      <c r="J65" s="254"/>
      <c r="K65" s="254"/>
      <c r="L65" s="254"/>
    </row>
    <row r="66" spans="2:9" ht="12.75" customHeight="1">
      <c r="B66" s="50"/>
      <c r="C66" s="50"/>
      <c r="D66" s="170"/>
      <c r="E66" s="170"/>
      <c r="F66" s="170"/>
      <c r="G66" s="170"/>
      <c r="H66" s="170"/>
      <c r="I66" s="170"/>
    </row>
  </sheetData>
  <mergeCells count="2">
    <mergeCell ref="D7:H7"/>
    <mergeCell ref="A65:L65"/>
  </mergeCells>
  <printOptions/>
  <pageMargins left="0.69" right="0.25" top="0.89" bottom="0.44" header="0.5" footer="0.5"/>
  <pageSetup firstPageNumber="3" useFirstPageNumber="1" horizontalDpi="600" verticalDpi="600" orientation="portrait" paperSize="9" scale="80" r:id="rId2"/>
  <headerFooter alignWithMargins="0">
    <oddFooter>&amp;C&amp;P</oddFooter>
  </headerFooter>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A1:T81"/>
  <sheetViews>
    <sheetView view="pageBreakPreview" zoomScaleSheetLayoutView="100" workbookViewId="0" topLeftCell="A21">
      <selection activeCell="F51" sqref="F51"/>
    </sheetView>
  </sheetViews>
  <sheetFormatPr defaultColWidth="9.140625" defaultRowHeight="12.75"/>
  <cols>
    <col min="1" max="1" width="3.140625" style="14" customWidth="1"/>
    <col min="2" max="3" width="4.7109375" style="14" customWidth="1"/>
    <col min="4" max="4" width="54.421875" style="14" customWidth="1"/>
    <col min="5" max="5" width="3.00390625" style="10" customWidth="1"/>
    <col min="6" max="6" width="13.57421875" style="11" customWidth="1"/>
    <col min="7" max="7" width="5.00390625" style="83" customWidth="1"/>
    <col min="8" max="8" width="17.8515625" style="164" customWidth="1"/>
    <col min="9" max="9" width="1.7109375" style="10" customWidth="1"/>
    <col min="10" max="16384" width="9.140625" style="10" customWidth="1"/>
  </cols>
  <sheetData>
    <row r="1" spans="1:8" s="179" customFormat="1" ht="19.5">
      <c r="A1" s="21" t="s">
        <v>92</v>
      </c>
      <c r="B1" s="180"/>
      <c r="C1" s="180"/>
      <c r="D1" s="180"/>
      <c r="F1" s="183"/>
      <c r="G1" s="205"/>
      <c r="H1" s="175"/>
    </row>
    <row r="2" spans="1:8" s="179" customFormat="1" ht="15" customHeight="1">
      <c r="A2" s="20" t="s">
        <v>1</v>
      </c>
      <c r="B2" s="180"/>
      <c r="C2" s="180"/>
      <c r="D2" s="180"/>
      <c r="F2" s="183"/>
      <c r="G2" s="205"/>
      <c r="H2" s="183"/>
    </row>
    <row r="3" spans="1:7" ht="9" customHeight="1">
      <c r="A3" s="22"/>
      <c r="F3" s="206"/>
      <c r="G3" s="207"/>
    </row>
    <row r="4" spans="1:8" ht="16.5">
      <c r="A4" s="114" t="s">
        <v>185</v>
      </c>
      <c r="B4" s="13"/>
      <c r="C4" s="13"/>
      <c r="D4" s="13"/>
      <c r="E4" s="12"/>
      <c r="F4" s="208"/>
      <c r="G4" s="209"/>
      <c r="H4" s="165"/>
    </row>
    <row r="5" spans="1:8" ht="15.75" customHeight="1">
      <c r="A5" s="114" t="s">
        <v>277</v>
      </c>
      <c r="B5" s="13"/>
      <c r="C5" s="13"/>
      <c r="D5" s="13"/>
      <c r="E5" s="12"/>
      <c r="F5" s="210"/>
      <c r="G5" s="186"/>
      <c r="H5" s="166"/>
    </row>
    <row r="6" spans="1:8" ht="18" customHeight="1">
      <c r="A6" s="23"/>
      <c r="B6" s="13"/>
      <c r="C6" s="13"/>
      <c r="D6" s="13"/>
      <c r="E6" s="12"/>
      <c r="F6" s="167" t="s">
        <v>227</v>
      </c>
      <c r="G6" s="186"/>
      <c r="H6" s="167" t="s">
        <v>226</v>
      </c>
    </row>
    <row r="7" spans="1:8" s="29" customFormat="1" ht="14.25" customHeight="1">
      <c r="A7" s="51"/>
      <c r="B7" s="31"/>
      <c r="C7" s="31"/>
      <c r="D7" s="31"/>
      <c r="F7" s="168" t="s">
        <v>283</v>
      </c>
      <c r="G7" s="211"/>
      <c r="H7" s="168" t="str">
        <f>F7</f>
        <v>9 MONTHS</v>
      </c>
    </row>
    <row r="8" spans="1:8" s="29" customFormat="1" ht="14.25" customHeight="1">
      <c r="A8" s="51"/>
      <c r="B8" s="31"/>
      <c r="C8" s="31"/>
      <c r="D8" s="31"/>
      <c r="F8" s="168" t="s">
        <v>228</v>
      </c>
      <c r="G8" s="211"/>
      <c r="H8" s="168" t="s">
        <v>228</v>
      </c>
    </row>
    <row r="9" spans="1:8" s="29" customFormat="1" ht="14.25" customHeight="1">
      <c r="A9" s="31"/>
      <c r="B9" s="31"/>
      <c r="C9" s="31"/>
      <c r="D9" s="31"/>
      <c r="E9" s="125"/>
      <c r="F9" s="212" t="s">
        <v>284</v>
      </c>
      <c r="G9" s="213"/>
      <c r="H9" s="132" t="s">
        <v>285</v>
      </c>
    </row>
    <row r="10" spans="1:8" s="29" customFormat="1" ht="14.25" customHeight="1">
      <c r="A10" s="31"/>
      <c r="B10" s="31"/>
      <c r="C10" s="31"/>
      <c r="D10" s="31"/>
      <c r="E10" s="31"/>
      <c r="F10" s="168" t="s">
        <v>11</v>
      </c>
      <c r="G10" s="211"/>
      <c r="H10" s="168" t="s">
        <v>11</v>
      </c>
    </row>
    <row r="11" spans="1:8" s="29" customFormat="1" ht="12" customHeight="1">
      <c r="A11" s="31"/>
      <c r="B11" s="31"/>
      <c r="C11" s="31"/>
      <c r="D11" s="31"/>
      <c r="E11" s="31"/>
      <c r="F11" s="168"/>
      <c r="G11" s="211"/>
      <c r="H11" s="168" t="s">
        <v>12</v>
      </c>
    </row>
    <row r="12" spans="1:8" s="29" customFormat="1" ht="14.25" customHeight="1">
      <c r="A12" s="52" t="s">
        <v>49</v>
      </c>
      <c r="B12" s="31"/>
      <c r="C12" s="31"/>
      <c r="D12" s="31"/>
      <c r="E12" s="31"/>
      <c r="F12" s="200"/>
      <c r="G12" s="41"/>
      <c r="H12" s="169"/>
    </row>
    <row r="13" spans="1:9" s="29" customFormat="1" ht="14.25" customHeight="1">
      <c r="A13" s="31" t="s">
        <v>171</v>
      </c>
      <c r="B13" s="31"/>
      <c r="C13" s="31"/>
      <c r="D13" s="31"/>
      <c r="E13" s="31"/>
      <c r="F13" s="57">
        <f>'IS'!I24</f>
        <v>47255</v>
      </c>
      <c r="G13" s="57"/>
      <c r="H13" s="55">
        <f>'IS'!K24</f>
        <v>22656</v>
      </c>
      <c r="I13" s="104" t="s">
        <v>160</v>
      </c>
    </row>
    <row r="14" spans="1:8" s="29" customFormat="1" ht="2.25" customHeight="1">
      <c r="A14" s="31"/>
      <c r="B14" s="31"/>
      <c r="C14" s="31"/>
      <c r="D14" s="31"/>
      <c r="E14" s="31"/>
      <c r="F14" s="57"/>
      <c r="G14" s="57"/>
      <c r="H14" s="55"/>
    </row>
    <row r="15" spans="1:8" s="29" customFormat="1" ht="14.25" customHeight="1">
      <c r="A15" s="31" t="s">
        <v>50</v>
      </c>
      <c r="B15" s="31"/>
      <c r="C15" s="31"/>
      <c r="D15" s="31"/>
      <c r="E15" s="31"/>
      <c r="F15" s="57"/>
      <c r="G15" s="57"/>
      <c r="H15" s="55"/>
    </row>
    <row r="16" spans="1:10" s="29" customFormat="1" ht="14.25" customHeight="1">
      <c r="A16" s="31"/>
      <c r="B16" s="31" t="s">
        <v>51</v>
      </c>
      <c r="C16" s="31"/>
      <c r="D16" s="31"/>
      <c r="E16" s="31"/>
      <c r="F16" s="57">
        <v>0</v>
      </c>
      <c r="G16" s="57"/>
      <c r="H16" s="57">
        <v>787</v>
      </c>
      <c r="J16" s="58"/>
    </row>
    <row r="17" spans="1:8" s="29" customFormat="1" ht="14.25" customHeight="1">
      <c r="A17" s="31"/>
      <c r="B17" s="31" t="s">
        <v>52</v>
      </c>
      <c r="C17" s="31"/>
      <c r="D17" s="31"/>
      <c r="E17" s="31"/>
      <c r="F17" s="57">
        <v>3495</v>
      </c>
      <c r="G17" s="57"/>
      <c r="H17" s="57">
        <v>4430</v>
      </c>
    </row>
    <row r="18" spans="1:8" s="29" customFormat="1" ht="14.25" customHeight="1">
      <c r="A18" s="31"/>
      <c r="B18" s="31" t="s">
        <v>293</v>
      </c>
      <c r="C18" s="31"/>
      <c r="D18" s="31"/>
      <c r="E18" s="31"/>
      <c r="F18" s="57">
        <v>-904</v>
      </c>
      <c r="G18" s="57"/>
      <c r="H18" s="57">
        <v>141</v>
      </c>
    </row>
    <row r="19" spans="1:8" s="29" customFormat="1" ht="14.25" customHeight="1">
      <c r="A19" s="31"/>
      <c r="B19" s="31" t="s">
        <v>53</v>
      </c>
      <c r="C19" s="31"/>
      <c r="D19" s="31"/>
      <c r="E19" s="31"/>
      <c r="F19" s="57">
        <v>-6793</v>
      </c>
      <c r="G19" s="57"/>
      <c r="H19" s="57">
        <v>-98</v>
      </c>
    </row>
    <row r="20" spans="1:8" s="29" customFormat="1" ht="14.25" customHeight="1">
      <c r="A20" s="31"/>
      <c r="B20" s="31" t="s">
        <v>54</v>
      </c>
      <c r="C20" s="31"/>
      <c r="D20" s="31"/>
      <c r="E20" s="31"/>
      <c r="F20" s="57">
        <v>-68</v>
      </c>
      <c r="G20" s="57"/>
      <c r="H20" s="57">
        <v>-128</v>
      </c>
    </row>
    <row r="21" spans="1:8" s="29" customFormat="1" ht="14.25" customHeight="1">
      <c r="A21" s="31"/>
      <c r="B21" s="31" t="s">
        <v>55</v>
      </c>
      <c r="C21" s="31"/>
      <c r="D21" s="31"/>
      <c r="E21" s="31"/>
      <c r="F21" s="57">
        <v>48</v>
      </c>
      <c r="G21" s="57"/>
      <c r="H21" s="57">
        <v>79</v>
      </c>
    </row>
    <row r="22" spans="1:8" s="29" customFormat="1" ht="14.25" customHeight="1" hidden="1">
      <c r="A22" s="31"/>
      <c r="B22" s="31" t="s">
        <v>56</v>
      </c>
      <c r="C22" s="31"/>
      <c r="D22" s="31"/>
      <c r="E22" s="31"/>
      <c r="F22" s="57"/>
      <c r="G22" s="57"/>
      <c r="H22" s="185"/>
    </row>
    <row r="23" spans="1:8" s="29" customFormat="1" ht="14.25" customHeight="1">
      <c r="A23" s="31"/>
      <c r="B23" s="31" t="s">
        <v>267</v>
      </c>
      <c r="C23" s="31"/>
      <c r="D23" s="31"/>
      <c r="E23" s="31"/>
      <c r="F23" s="57">
        <v>0</v>
      </c>
      <c r="G23" s="57"/>
      <c r="H23" s="57">
        <v>336</v>
      </c>
    </row>
    <row r="24" spans="1:8" s="29" customFormat="1" ht="14.25" customHeight="1">
      <c r="A24" s="31"/>
      <c r="B24" s="31" t="s">
        <v>294</v>
      </c>
      <c r="C24" s="31"/>
      <c r="D24" s="31"/>
      <c r="E24" s="31"/>
      <c r="F24" s="57">
        <v>0</v>
      </c>
      <c r="G24" s="57"/>
      <c r="H24" s="57">
        <v>-31</v>
      </c>
    </row>
    <row r="25" spans="1:8" s="29" customFormat="1" ht="14.25" customHeight="1" hidden="1">
      <c r="A25" s="31"/>
      <c r="B25" s="31" t="s">
        <v>57</v>
      </c>
      <c r="C25" s="31"/>
      <c r="D25" s="31"/>
      <c r="E25" s="31"/>
      <c r="F25" s="57"/>
      <c r="G25" s="57"/>
      <c r="H25" s="185"/>
    </row>
    <row r="26" spans="1:8" s="29" customFormat="1" ht="14.25" customHeight="1">
      <c r="A26" s="31"/>
      <c r="B26" s="31" t="s">
        <v>306</v>
      </c>
      <c r="C26" s="31"/>
      <c r="D26" s="31"/>
      <c r="E26" s="31"/>
      <c r="F26" s="57">
        <v>-1444</v>
      </c>
      <c r="G26" s="57"/>
      <c r="H26" s="57">
        <v>-1382</v>
      </c>
    </row>
    <row r="27" spans="1:8" s="29" customFormat="1" ht="14.25" customHeight="1">
      <c r="A27" s="31"/>
      <c r="B27" s="31" t="s">
        <v>58</v>
      </c>
      <c r="C27" s="31"/>
      <c r="D27" s="31"/>
      <c r="E27" s="31"/>
      <c r="F27" s="57">
        <v>-1911</v>
      </c>
      <c r="G27" s="57"/>
      <c r="H27" s="57">
        <v>-1756</v>
      </c>
    </row>
    <row r="28" spans="1:9" s="29" customFormat="1" ht="14.25" customHeight="1">
      <c r="A28" s="135"/>
      <c r="B28" s="135" t="s">
        <v>170</v>
      </c>
      <c r="C28" s="135"/>
      <c r="D28" s="135"/>
      <c r="E28" s="135"/>
      <c r="F28" s="214">
        <f>-'IS'!I23</f>
        <v>-7163</v>
      </c>
      <c r="G28" s="214"/>
      <c r="H28" s="214">
        <f>-'IS'!K23</f>
        <v>-4820</v>
      </c>
      <c r="I28" s="105" t="s">
        <v>160</v>
      </c>
    </row>
    <row r="29" spans="1:8" s="29" customFormat="1" ht="14.25" customHeight="1">
      <c r="A29" s="52" t="s">
        <v>59</v>
      </c>
      <c r="B29" s="31"/>
      <c r="C29" s="31"/>
      <c r="D29" s="31"/>
      <c r="E29" s="31"/>
      <c r="F29" s="57">
        <f>SUM(F13:F28)</f>
        <v>32515</v>
      </c>
      <c r="G29" s="57"/>
      <c r="H29" s="57">
        <f>SUM(H13:H28)</f>
        <v>20214</v>
      </c>
    </row>
    <row r="30" spans="1:8" s="29" customFormat="1" ht="14.25" customHeight="1">
      <c r="A30" s="31"/>
      <c r="B30" s="31" t="s">
        <v>269</v>
      </c>
      <c r="C30" s="31"/>
      <c r="D30" s="31"/>
      <c r="E30" s="31"/>
      <c r="F30" s="57">
        <f>'BS'!G24-'BS'!E24</f>
        <v>-1047</v>
      </c>
      <c r="G30" s="54"/>
      <c r="H30" s="57">
        <v>-174</v>
      </c>
    </row>
    <row r="31" spans="1:8" s="29" customFormat="1" ht="14.25" customHeight="1">
      <c r="A31" s="31"/>
      <c r="B31" s="31" t="s">
        <v>271</v>
      </c>
      <c r="C31" s="31"/>
      <c r="D31" s="31"/>
      <c r="E31" s="31"/>
      <c r="F31" s="57">
        <f>'BS'!G25+'BS'!G26-'BS'!E25-'BS'!E26-15+0-257+283-238</f>
        <v>-7010</v>
      </c>
      <c r="G31" s="54"/>
      <c r="H31" s="57">
        <v>4558</v>
      </c>
    </row>
    <row r="32" spans="1:8" s="29" customFormat="1" ht="14.25" customHeight="1">
      <c r="A32" s="135"/>
      <c r="B32" s="135" t="s">
        <v>295</v>
      </c>
      <c r="C32" s="135"/>
      <c r="D32" s="135"/>
      <c r="E32" s="135"/>
      <c r="F32" s="214">
        <f>'BS'!E46+'BS'!E47-'BS'!G46-'BS'!G47</f>
        <v>-43</v>
      </c>
      <c r="G32" s="59"/>
      <c r="H32" s="214">
        <v>-5792</v>
      </c>
    </row>
    <row r="33" spans="1:8" s="29" customFormat="1" ht="14.25" customHeight="1" hidden="1">
      <c r="A33" s="31"/>
      <c r="B33" s="31" t="s">
        <v>60</v>
      </c>
      <c r="C33" s="31"/>
      <c r="D33" s="31"/>
      <c r="E33" s="31"/>
      <c r="F33" s="214"/>
      <c r="G33" s="57"/>
      <c r="H33" s="214"/>
    </row>
    <row r="34" spans="1:8" s="29" customFormat="1" ht="14.25" customHeight="1">
      <c r="A34" s="52" t="s">
        <v>61</v>
      </c>
      <c r="B34" s="31"/>
      <c r="C34" s="31"/>
      <c r="D34" s="31"/>
      <c r="E34" s="31"/>
      <c r="F34" s="57">
        <f>SUM(F29:F32)</f>
        <v>24415</v>
      </c>
      <c r="G34" s="54"/>
      <c r="H34" s="57">
        <f>SUM(H29:H32)</f>
        <v>18806</v>
      </c>
    </row>
    <row r="35" spans="1:8" s="29" customFormat="1" ht="14.25" customHeight="1">
      <c r="A35" s="31"/>
      <c r="B35" s="31" t="s">
        <v>62</v>
      </c>
      <c r="C35" s="31"/>
      <c r="D35" s="31"/>
      <c r="E35" s="31"/>
      <c r="F35" s="57">
        <f>5348+110-1229</f>
        <v>4229</v>
      </c>
      <c r="G35" s="54"/>
      <c r="H35" s="57">
        <v>5427</v>
      </c>
    </row>
    <row r="36" spans="1:8" s="29" customFormat="1" ht="14.25" customHeight="1">
      <c r="A36" s="31"/>
      <c r="B36" s="31" t="s">
        <v>63</v>
      </c>
      <c r="C36" s="31"/>
      <c r="D36" s="31"/>
      <c r="E36" s="31"/>
      <c r="F36" s="57">
        <v>1186</v>
      </c>
      <c r="G36" s="54"/>
      <c r="H36" s="57">
        <v>1142</v>
      </c>
    </row>
    <row r="37" spans="1:8" s="29" customFormat="1" ht="14.25" customHeight="1">
      <c r="A37" s="31"/>
      <c r="B37" s="31" t="s">
        <v>64</v>
      </c>
      <c r="C37" s="31"/>
      <c r="D37" s="31"/>
      <c r="E37" s="31"/>
      <c r="F37" s="57">
        <f>-F27+257-283</f>
        <v>1885</v>
      </c>
      <c r="G37" s="54"/>
      <c r="H37" s="57">
        <v>1790</v>
      </c>
    </row>
    <row r="38" spans="1:8" s="29" customFormat="1" ht="14.25" customHeight="1">
      <c r="A38" s="31"/>
      <c r="B38" s="31" t="s">
        <v>65</v>
      </c>
      <c r="C38" s="31"/>
      <c r="D38" s="31"/>
      <c r="E38" s="31"/>
      <c r="F38" s="57">
        <v>-2392</v>
      </c>
      <c r="G38" s="54"/>
      <c r="H38" s="57">
        <v>-3912</v>
      </c>
    </row>
    <row r="39" spans="1:8" s="29" customFormat="1" ht="14.25" customHeight="1">
      <c r="A39" s="136" t="s">
        <v>66</v>
      </c>
      <c r="B39" s="136"/>
      <c r="C39" s="136"/>
      <c r="D39" s="136"/>
      <c r="E39" s="136"/>
      <c r="F39" s="215">
        <f>SUM(F34:F38)</f>
        <v>29323</v>
      </c>
      <c r="G39" s="60"/>
      <c r="H39" s="217">
        <f>SUM(H34:H38)</f>
        <v>23253</v>
      </c>
    </row>
    <row r="40" spans="1:8" s="29" customFormat="1" ht="8.25" customHeight="1">
      <c r="A40" s="31"/>
      <c r="B40" s="31"/>
      <c r="C40" s="31"/>
      <c r="D40" s="31"/>
      <c r="E40" s="31"/>
      <c r="F40" s="54"/>
      <c r="G40" s="54"/>
      <c r="H40" s="55"/>
    </row>
    <row r="41" spans="1:8" s="29" customFormat="1" ht="14.25" customHeight="1">
      <c r="A41" s="52" t="s">
        <v>67</v>
      </c>
      <c r="B41" s="31"/>
      <c r="C41" s="31"/>
      <c r="D41" s="31"/>
      <c r="E41" s="31"/>
      <c r="F41" s="54"/>
      <c r="G41" s="54"/>
      <c r="H41" s="55"/>
    </row>
    <row r="42" spans="1:8" s="29" customFormat="1" ht="14.25" customHeight="1">
      <c r="A42" s="52"/>
      <c r="B42" s="31" t="s">
        <v>68</v>
      </c>
      <c r="C42" s="31"/>
      <c r="D42" s="31"/>
      <c r="E42" s="31"/>
      <c r="F42" s="57">
        <f>'BS'!G27-'CF'!F45-'CF'!F23-'BS'!E27-F18</f>
        <v>13228</v>
      </c>
      <c r="G42" s="54"/>
      <c r="H42" s="57">
        <v>6608</v>
      </c>
    </row>
    <row r="43" spans="1:8" s="29" customFormat="1" ht="14.25" customHeight="1">
      <c r="A43" s="52"/>
      <c r="B43" s="31" t="s">
        <v>69</v>
      </c>
      <c r="C43" s="31"/>
      <c r="D43" s="31"/>
      <c r="E43" s="31"/>
      <c r="F43" s="57">
        <f>'BS'!G18-'CF'!F46-'BS'!E18-'CF'!F19</f>
        <v>7201</v>
      </c>
      <c r="G43" s="54"/>
      <c r="H43" s="57">
        <v>1583</v>
      </c>
    </row>
    <row r="44" spans="1:8" s="29" customFormat="1" ht="14.25" customHeight="1">
      <c r="A44" s="52"/>
      <c r="B44" s="31" t="s">
        <v>70</v>
      </c>
      <c r="C44" s="31"/>
      <c r="D44" s="31"/>
      <c r="E44" s="31"/>
      <c r="F44" s="57">
        <v>202</v>
      </c>
      <c r="G44" s="54"/>
      <c r="H44" s="57">
        <v>190</v>
      </c>
    </row>
    <row r="45" spans="1:8" s="29" customFormat="1" ht="14.25" customHeight="1">
      <c r="A45" s="52"/>
      <c r="B45" s="31" t="s">
        <v>71</v>
      </c>
      <c r="C45" s="31"/>
      <c r="D45" s="31"/>
      <c r="E45" s="31"/>
      <c r="F45" s="57">
        <v>-12043</v>
      </c>
      <c r="G45" s="54"/>
      <c r="H45" s="57">
        <v>-7336</v>
      </c>
    </row>
    <row r="46" spans="1:8" s="29" customFormat="1" ht="14.25" customHeight="1">
      <c r="A46" s="52"/>
      <c r="B46" s="31" t="s">
        <v>292</v>
      </c>
      <c r="C46" s="31"/>
      <c r="D46" s="31"/>
      <c r="E46" s="31"/>
      <c r="F46" s="57">
        <v>-10000</v>
      </c>
      <c r="G46" s="54"/>
      <c r="H46" s="57">
        <v>0</v>
      </c>
    </row>
    <row r="47" spans="1:8" s="29" customFormat="1" ht="14.25" customHeight="1">
      <c r="A47" s="52"/>
      <c r="B47" s="31" t="s">
        <v>72</v>
      </c>
      <c r="C47" s="31"/>
      <c r="D47" s="31"/>
      <c r="E47" s="31"/>
      <c r="F47" s="57">
        <v>-13614</v>
      </c>
      <c r="G47" s="54"/>
      <c r="H47" s="57">
        <v>-12799</v>
      </c>
    </row>
    <row r="48" spans="1:8" s="29" customFormat="1" ht="14.25" customHeight="1">
      <c r="A48" s="136" t="s">
        <v>73</v>
      </c>
      <c r="B48" s="137"/>
      <c r="C48" s="137"/>
      <c r="D48" s="137"/>
      <c r="E48" s="137"/>
      <c r="F48" s="215">
        <f>SUM(F42:F47)</f>
        <v>-15026</v>
      </c>
      <c r="G48" s="60"/>
      <c r="H48" s="215">
        <f>SUM(H42:H47)</f>
        <v>-11754</v>
      </c>
    </row>
    <row r="49" spans="1:8" s="29" customFormat="1" ht="7.5" customHeight="1">
      <c r="A49" s="52"/>
      <c r="B49" s="31"/>
      <c r="C49" s="31"/>
      <c r="D49" s="31"/>
      <c r="E49" s="31"/>
      <c r="F49" s="54"/>
      <c r="G49" s="54"/>
      <c r="H49" s="57"/>
    </row>
    <row r="50" spans="1:8" s="29" customFormat="1" ht="14.25" customHeight="1">
      <c r="A50" s="52" t="s">
        <v>74</v>
      </c>
      <c r="B50" s="31"/>
      <c r="C50" s="31"/>
      <c r="D50" s="31"/>
      <c r="E50" s="31"/>
      <c r="F50" s="54"/>
      <c r="G50" s="54"/>
      <c r="H50" s="57"/>
    </row>
    <row r="51" spans="1:8" s="29" customFormat="1" ht="14.25" customHeight="1">
      <c r="A51" s="52"/>
      <c r="B51" s="31" t="s">
        <v>268</v>
      </c>
      <c r="C51" s="31"/>
      <c r="D51" s="31"/>
      <c r="E51" s="31"/>
      <c r="F51" s="57">
        <f>SOCIE!J32+'BS'!E48</f>
        <v>-7719</v>
      </c>
      <c r="G51" s="54"/>
      <c r="H51" s="57">
        <v>-8040</v>
      </c>
    </row>
    <row r="52" spans="1:8" s="29" customFormat="1" ht="14.25" customHeight="1">
      <c r="A52" s="136" t="s">
        <v>75</v>
      </c>
      <c r="B52" s="137"/>
      <c r="C52" s="137"/>
      <c r="D52" s="137"/>
      <c r="E52" s="137"/>
      <c r="F52" s="215">
        <f>SUM(F51)</f>
        <v>-7719</v>
      </c>
      <c r="G52" s="60"/>
      <c r="H52" s="215">
        <f>SUM(H51)</f>
        <v>-8040</v>
      </c>
    </row>
    <row r="53" spans="1:8" s="29" customFormat="1" ht="9" customHeight="1">
      <c r="A53" s="31"/>
      <c r="B53" s="31"/>
      <c r="C53" s="31"/>
      <c r="D53" s="31"/>
      <c r="E53" s="31"/>
      <c r="F53" s="57"/>
      <c r="G53" s="54"/>
      <c r="H53" s="55"/>
    </row>
    <row r="54" spans="1:8" s="29" customFormat="1" ht="14.25" customHeight="1">
      <c r="A54" s="52" t="s">
        <v>76</v>
      </c>
      <c r="B54" s="52"/>
      <c r="C54" s="52"/>
      <c r="D54" s="52"/>
      <c r="E54" s="31"/>
      <c r="F54" s="57">
        <f>F39+F48+F52</f>
        <v>6578</v>
      </c>
      <c r="G54" s="54"/>
      <c r="H54" s="57">
        <f>H39+H48+H52</f>
        <v>3459</v>
      </c>
    </row>
    <row r="55" spans="1:8" s="29" customFormat="1" ht="7.5" customHeight="1">
      <c r="A55" s="52"/>
      <c r="B55" s="52"/>
      <c r="C55" s="52"/>
      <c r="D55" s="52"/>
      <c r="E55" s="31"/>
      <c r="F55" s="57"/>
      <c r="G55" s="54"/>
      <c r="H55" s="55"/>
    </row>
    <row r="56" spans="1:8" s="29" customFormat="1" ht="14.25" customHeight="1">
      <c r="A56" s="52" t="s">
        <v>77</v>
      </c>
      <c r="B56" s="52"/>
      <c r="C56" s="52"/>
      <c r="D56" s="52"/>
      <c r="E56" s="31"/>
      <c r="F56" s="57">
        <v>79454</v>
      </c>
      <c r="G56" s="54"/>
      <c r="H56" s="55">
        <v>81629</v>
      </c>
    </row>
    <row r="57" spans="1:8" s="29" customFormat="1" ht="7.5" customHeight="1">
      <c r="A57" s="52"/>
      <c r="B57" s="52"/>
      <c r="C57" s="52"/>
      <c r="D57" s="52"/>
      <c r="E57" s="31"/>
      <c r="F57" s="57"/>
      <c r="G57" s="54"/>
      <c r="H57" s="55"/>
    </row>
    <row r="58" spans="1:8" s="29" customFormat="1" ht="17.25" customHeight="1" thickBot="1">
      <c r="A58" s="138" t="s">
        <v>78</v>
      </c>
      <c r="B58" s="138"/>
      <c r="C58" s="138"/>
      <c r="D58" s="138"/>
      <c r="E58" s="139"/>
      <c r="F58" s="216">
        <f>SUM(F54:F56)</f>
        <v>86032</v>
      </c>
      <c r="G58" s="140"/>
      <c r="H58" s="219">
        <f>SUM(H54:H56)</f>
        <v>85088</v>
      </c>
    </row>
    <row r="59" spans="1:8" s="29" customFormat="1" ht="14.25" customHeight="1">
      <c r="A59" s="61"/>
      <c r="B59" s="31"/>
      <c r="C59" s="31"/>
      <c r="D59" s="31"/>
      <c r="E59" s="31"/>
      <c r="F59" s="62"/>
      <c r="G59" s="62"/>
      <c r="H59" s="170"/>
    </row>
    <row r="60" spans="1:12" s="32" customFormat="1" ht="14.25" customHeight="1">
      <c r="A60" s="63" t="s">
        <v>79</v>
      </c>
      <c r="F60" s="64"/>
      <c r="G60" s="64"/>
      <c r="H60" s="65"/>
      <c r="I60" s="64"/>
      <c r="J60" s="42"/>
      <c r="L60" s="42"/>
    </row>
    <row r="61" spans="1:12" s="32" customFormat="1" ht="14.25" customHeight="1">
      <c r="A61" s="32" t="s">
        <v>93</v>
      </c>
      <c r="F61" s="64">
        <v>3878</v>
      </c>
      <c r="G61" s="64"/>
      <c r="H61" s="65">
        <v>2104</v>
      </c>
      <c r="I61" s="64"/>
      <c r="J61" s="42"/>
      <c r="L61" s="42"/>
    </row>
    <row r="62" spans="1:12" s="32" customFormat="1" ht="14.25" customHeight="1">
      <c r="A62" s="32" t="s">
        <v>81</v>
      </c>
      <c r="F62" s="64">
        <v>45509</v>
      </c>
      <c r="G62" s="64"/>
      <c r="H62" s="65">
        <v>52955</v>
      </c>
      <c r="I62" s="64"/>
      <c r="J62" s="42"/>
      <c r="L62" s="42"/>
    </row>
    <row r="63" spans="1:12" s="32" customFormat="1" ht="14.25" customHeight="1">
      <c r="A63" s="141" t="s">
        <v>80</v>
      </c>
      <c r="B63" s="141"/>
      <c r="C63" s="141"/>
      <c r="D63" s="141"/>
      <c r="E63" s="141"/>
      <c r="F63" s="66">
        <v>37052</v>
      </c>
      <c r="G63" s="66"/>
      <c r="H63" s="218">
        <v>30436</v>
      </c>
      <c r="I63" s="64"/>
      <c r="J63" s="42"/>
      <c r="L63" s="42"/>
    </row>
    <row r="64" spans="1:12" s="32" customFormat="1" ht="14.25" customHeight="1">
      <c r="A64" s="63"/>
      <c r="F64" s="64">
        <f>SUM(F61:F63)</f>
        <v>86439</v>
      </c>
      <c r="G64" s="64"/>
      <c r="H64" s="65">
        <f>SUM(H61:H63)</f>
        <v>85495</v>
      </c>
      <c r="I64" s="64"/>
      <c r="J64" s="42"/>
      <c r="L64" s="42"/>
    </row>
    <row r="65" spans="1:12" s="32" customFormat="1" ht="14.25" customHeight="1">
      <c r="A65" s="32" t="s">
        <v>94</v>
      </c>
      <c r="F65" s="41">
        <v>-407</v>
      </c>
      <c r="G65" s="41"/>
      <c r="H65" s="57">
        <v>-407</v>
      </c>
      <c r="I65" s="64"/>
      <c r="J65" s="42"/>
      <c r="L65" s="42"/>
    </row>
    <row r="66" spans="1:12" s="32" customFormat="1" ht="14.25" customHeight="1" thickBot="1">
      <c r="A66" s="142"/>
      <c r="B66" s="142"/>
      <c r="C66" s="142"/>
      <c r="D66" s="142"/>
      <c r="E66" s="142"/>
      <c r="F66" s="67">
        <f>SUM(F64:F65)</f>
        <v>86032</v>
      </c>
      <c r="G66" s="67"/>
      <c r="H66" s="216">
        <f>SUM(H64:H65)</f>
        <v>85088</v>
      </c>
      <c r="I66" s="64"/>
      <c r="J66" s="42"/>
      <c r="L66" s="42"/>
    </row>
    <row r="67" spans="6:12" s="32" customFormat="1" ht="8.25" customHeight="1">
      <c r="F67" s="64"/>
      <c r="G67" s="64"/>
      <c r="H67" s="68"/>
      <c r="I67" s="64"/>
      <c r="J67" s="42"/>
      <c r="L67" s="42"/>
    </row>
    <row r="68" spans="1:12" s="36" customFormat="1" ht="13.5" customHeight="1">
      <c r="A68" s="35" t="s">
        <v>160</v>
      </c>
      <c r="F68" s="80"/>
      <c r="H68" s="171"/>
      <c r="J68" s="80"/>
      <c r="L68" s="95"/>
    </row>
    <row r="69" spans="1:20" s="36" customFormat="1" ht="13.5" customHeight="1">
      <c r="A69" s="35"/>
      <c r="F69" s="80"/>
      <c r="H69" s="171"/>
      <c r="J69" s="80"/>
      <c r="L69" s="95"/>
      <c r="T69" s="36" t="s">
        <v>13</v>
      </c>
    </row>
    <row r="70" spans="1:12" s="36" customFormat="1" ht="9" customHeight="1">
      <c r="A70" s="35"/>
      <c r="F70" s="80"/>
      <c r="H70" s="171"/>
      <c r="J70" s="80"/>
      <c r="L70" s="95"/>
    </row>
    <row r="71" spans="1:8" s="36" customFormat="1" ht="13.5" customHeight="1">
      <c r="A71" s="35"/>
      <c r="G71" s="80"/>
      <c r="H71" s="157"/>
    </row>
    <row r="72" spans="1:18" s="36" customFormat="1" ht="13.5" customHeight="1">
      <c r="A72" s="35"/>
      <c r="G72" s="80"/>
      <c r="H72" s="157"/>
      <c r="R72" s="36" t="s">
        <v>13</v>
      </c>
    </row>
    <row r="73" spans="1:8" s="36" customFormat="1" ht="13.5" customHeight="1">
      <c r="A73" s="35"/>
      <c r="G73" s="80"/>
      <c r="H73" s="157"/>
    </row>
    <row r="74" spans="1:14" s="19" customFormat="1" ht="15.75" customHeight="1">
      <c r="A74" s="17"/>
      <c r="B74" s="18"/>
      <c r="C74" s="18"/>
      <c r="D74" s="18"/>
      <c r="E74" s="18"/>
      <c r="F74" s="18"/>
      <c r="G74" s="84"/>
      <c r="H74" s="172"/>
      <c r="I74" s="18"/>
      <c r="J74" s="18"/>
      <c r="K74" s="18"/>
      <c r="L74" s="18"/>
      <c r="M74" s="18"/>
      <c r="N74" s="18"/>
    </row>
    <row r="75" spans="1:14" s="19" customFormat="1" ht="15.75" customHeight="1">
      <c r="A75" s="17"/>
      <c r="B75" s="18"/>
      <c r="C75" s="18"/>
      <c r="D75" s="18"/>
      <c r="E75" s="18"/>
      <c r="F75" s="18"/>
      <c r="G75" s="84"/>
      <c r="H75" s="172"/>
      <c r="I75" s="18"/>
      <c r="J75" s="18"/>
      <c r="K75" s="18"/>
      <c r="L75" s="18"/>
      <c r="M75" s="18"/>
      <c r="N75" s="18"/>
    </row>
    <row r="76" spans="1:8" s="25" customFormat="1" ht="15" customHeight="1">
      <c r="A76" s="24"/>
      <c r="B76" s="24"/>
      <c r="C76" s="24"/>
      <c r="D76" s="24"/>
      <c r="E76" s="24"/>
      <c r="F76" s="26"/>
      <c r="G76" s="85"/>
      <c r="H76" s="173"/>
    </row>
    <row r="77" spans="1:8" s="25" customFormat="1" ht="15" customHeight="1">
      <c r="A77" s="24"/>
      <c r="B77" s="24"/>
      <c r="C77" s="24"/>
      <c r="D77" s="24"/>
      <c r="E77" s="24"/>
      <c r="F77" s="26"/>
      <c r="G77" s="85"/>
      <c r="H77" s="173"/>
    </row>
    <row r="78" spans="1:8" s="25" customFormat="1" ht="15" customHeight="1">
      <c r="A78" s="24"/>
      <c r="B78" s="24"/>
      <c r="C78" s="24"/>
      <c r="D78" s="24"/>
      <c r="E78" s="24"/>
      <c r="F78" s="26"/>
      <c r="G78" s="85"/>
      <c r="H78" s="173"/>
    </row>
    <row r="79" spans="1:8" s="25" customFormat="1" ht="15" customHeight="1">
      <c r="A79" s="24"/>
      <c r="B79" s="24"/>
      <c r="C79" s="24"/>
      <c r="D79" s="24"/>
      <c r="E79" s="24"/>
      <c r="F79" s="26"/>
      <c r="G79" s="85"/>
      <c r="H79" s="173"/>
    </row>
    <row r="80" spans="1:8" s="25" customFormat="1" ht="15" customHeight="1">
      <c r="A80" s="24"/>
      <c r="B80" s="24"/>
      <c r="C80" s="24"/>
      <c r="D80" s="24"/>
      <c r="E80" s="24"/>
      <c r="F80" s="26"/>
      <c r="G80" s="85"/>
      <c r="H80" s="173"/>
    </row>
    <row r="81" spans="1:8" s="25" customFormat="1" ht="15" customHeight="1">
      <c r="A81" s="24"/>
      <c r="B81" s="24"/>
      <c r="C81" s="24"/>
      <c r="D81" s="24"/>
      <c r="F81" s="26"/>
      <c r="G81" s="85"/>
      <c r="H81" s="173"/>
    </row>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sheetData>
  <printOptions/>
  <pageMargins left="0.93" right="0.25" top="0.47" bottom="0.28" header="0.5" footer="0.18"/>
  <pageSetup firstPageNumber="4" useFirstPageNumber="1" horizontalDpi="600" verticalDpi="600" orientation="portrait" paperSize="9" scale="8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S234"/>
  <sheetViews>
    <sheetView view="pageBreakPreview" zoomScaleSheetLayoutView="100" workbookViewId="0" topLeftCell="A211">
      <selection activeCell="H218" sqref="H218"/>
    </sheetView>
  </sheetViews>
  <sheetFormatPr defaultColWidth="9.140625" defaultRowHeight="15" customHeight="1"/>
  <cols>
    <col min="1" max="1" width="3.57421875" style="179" customWidth="1"/>
    <col min="2" max="2" width="4.00390625" style="179" customWidth="1"/>
    <col min="3" max="3" width="6.421875" style="179" customWidth="1"/>
    <col min="4" max="4" width="10.57421875" style="179" customWidth="1"/>
    <col min="5" max="5" width="15.00390625" style="179" customWidth="1"/>
    <col min="6" max="6" width="15.8515625" style="179" customWidth="1"/>
    <col min="7" max="7" width="1.28515625" style="179" customWidth="1"/>
    <col min="8" max="8" width="20.57421875" style="179" customWidth="1"/>
    <col min="9" max="9" width="1.28515625" style="179" customWidth="1"/>
    <col min="10" max="10" width="15.8515625" style="179" customWidth="1"/>
    <col min="11" max="16384" width="9.140625" style="179" customWidth="1"/>
  </cols>
  <sheetData>
    <row r="1" spans="1:10" ht="16.5" customHeight="1">
      <c r="A1" s="1" t="s">
        <v>0</v>
      </c>
      <c r="J1" s="174"/>
    </row>
    <row r="2" ht="15" customHeight="1">
      <c r="A2" s="179" t="s">
        <v>1</v>
      </c>
    </row>
    <row r="3" ht="15" customHeight="1">
      <c r="A3" s="69" t="s">
        <v>286</v>
      </c>
    </row>
    <row r="5" s="33" customFormat="1" ht="15" customHeight="1">
      <c r="A5" s="7" t="s">
        <v>158</v>
      </c>
    </row>
    <row r="6" s="33" customFormat="1" ht="15" customHeight="1"/>
    <row r="7" spans="1:2" s="33" customFormat="1" ht="15" customHeight="1">
      <c r="A7" s="34" t="s">
        <v>95</v>
      </c>
      <c r="B7" s="7" t="s">
        <v>229</v>
      </c>
    </row>
    <row r="8" s="33" customFormat="1" ht="15" customHeight="1"/>
    <row r="9" s="36" customFormat="1" ht="15" customHeight="1">
      <c r="A9" s="35"/>
    </row>
    <row r="10" spans="1:17" s="36" customFormat="1" ht="15" customHeight="1">
      <c r="A10" s="35"/>
      <c r="Q10" s="36" t="s">
        <v>13</v>
      </c>
    </row>
    <row r="11" s="36" customFormat="1" ht="15" customHeight="1">
      <c r="A11" s="35"/>
    </row>
    <row r="12" spans="1:13" s="5" customFormat="1" ht="15" customHeight="1">
      <c r="A12" s="3"/>
      <c r="B12" s="4"/>
      <c r="C12" s="4"/>
      <c r="D12" s="4"/>
      <c r="E12" s="4"/>
      <c r="F12" s="4"/>
      <c r="G12" s="4"/>
      <c r="H12" s="4"/>
      <c r="I12" s="4"/>
      <c r="J12" s="4"/>
      <c r="K12" s="4"/>
      <c r="L12" s="4"/>
      <c r="M12" s="4"/>
    </row>
    <row r="13" spans="1:13" s="5" customFormat="1" ht="15" customHeight="1">
      <c r="A13" s="3"/>
      <c r="B13" s="4"/>
      <c r="C13" s="4"/>
      <c r="D13" s="4"/>
      <c r="E13" s="4"/>
      <c r="F13" s="4"/>
      <c r="G13" s="4"/>
      <c r="H13" s="4"/>
      <c r="I13" s="4"/>
      <c r="J13" s="4"/>
      <c r="K13" s="4"/>
      <c r="L13" s="4"/>
      <c r="M13" s="4"/>
    </row>
    <row r="14" s="36" customFormat="1" ht="15" customHeight="1">
      <c r="A14" s="35"/>
    </row>
    <row r="15" spans="1:17" s="36" customFormat="1" ht="15" customHeight="1">
      <c r="A15" s="35"/>
      <c r="Q15" s="36" t="s">
        <v>13</v>
      </c>
    </row>
    <row r="16" s="36" customFormat="1" ht="15" customHeight="1">
      <c r="A16" s="35"/>
    </row>
    <row r="17" spans="1:13" s="5" customFormat="1" ht="15" customHeight="1">
      <c r="A17" s="3"/>
      <c r="B17" s="4"/>
      <c r="C17" s="4"/>
      <c r="D17" s="4"/>
      <c r="E17" s="4"/>
      <c r="F17" s="4"/>
      <c r="G17" s="4"/>
      <c r="H17" s="4"/>
      <c r="I17" s="4"/>
      <c r="J17" s="4"/>
      <c r="K17" s="4"/>
      <c r="L17" s="4"/>
      <c r="M17" s="4"/>
    </row>
    <row r="18" spans="1:13" s="5" customFormat="1" ht="15" customHeight="1">
      <c r="A18" s="3"/>
      <c r="B18" s="4"/>
      <c r="C18" s="4"/>
      <c r="D18" s="4"/>
      <c r="E18" s="4"/>
      <c r="F18" s="4"/>
      <c r="G18" s="4"/>
      <c r="H18" s="4"/>
      <c r="I18" s="4"/>
      <c r="J18" s="4"/>
      <c r="K18" s="4"/>
      <c r="L18" s="4"/>
      <c r="M18" s="4"/>
    </row>
    <row r="19" spans="1:13" s="5" customFormat="1" ht="15" customHeight="1">
      <c r="A19" s="3"/>
      <c r="B19" s="4"/>
      <c r="C19" s="4"/>
      <c r="D19" s="4"/>
      <c r="E19" s="4"/>
      <c r="F19" s="4"/>
      <c r="G19" s="4"/>
      <c r="H19" s="4"/>
      <c r="I19" s="4"/>
      <c r="J19" s="4"/>
      <c r="K19" s="4"/>
      <c r="L19" s="4"/>
      <c r="M19" s="4"/>
    </row>
    <row r="20" spans="2:4" s="33" customFormat="1" ht="15" customHeight="1">
      <c r="B20" s="33" t="s">
        <v>97</v>
      </c>
      <c r="D20" s="33" t="s">
        <v>186</v>
      </c>
    </row>
    <row r="21" spans="2:4" s="33" customFormat="1" ht="15" customHeight="1">
      <c r="B21" s="33" t="s">
        <v>98</v>
      </c>
      <c r="D21" s="33" t="s">
        <v>187</v>
      </c>
    </row>
    <row r="22" spans="2:4" s="33" customFormat="1" ht="15" customHeight="1">
      <c r="B22" s="33" t="s">
        <v>99</v>
      </c>
      <c r="D22" s="33" t="s">
        <v>188</v>
      </c>
    </row>
    <row r="23" spans="2:4" s="33" customFormat="1" ht="15" customHeight="1">
      <c r="B23" s="33" t="s">
        <v>100</v>
      </c>
      <c r="D23" s="33" t="s">
        <v>189</v>
      </c>
    </row>
    <row r="24" spans="2:4" s="33" customFormat="1" ht="15" customHeight="1">
      <c r="B24" s="33" t="s">
        <v>101</v>
      </c>
      <c r="D24" s="33" t="s">
        <v>190</v>
      </c>
    </row>
    <row r="25" spans="2:4" s="33" customFormat="1" ht="15" customHeight="1">
      <c r="B25" s="33" t="s">
        <v>102</v>
      </c>
      <c r="D25" s="33" t="s">
        <v>272</v>
      </c>
    </row>
    <row r="26" spans="2:4" s="33" customFormat="1" ht="15" customHeight="1">
      <c r="B26" s="33" t="s">
        <v>103</v>
      </c>
      <c r="D26" s="33" t="s">
        <v>191</v>
      </c>
    </row>
    <row r="27" spans="2:4" s="33" customFormat="1" ht="15" customHeight="1">
      <c r="B27" s="33" t="s">
        <v>104</v>
      </c>
      <c r="D27" s="33" t="s">
        <v>192</v>
      </c>
    </row>
    <row r="28" spans="2:4" s="33" customFormat="1" ht="15" customHeight="1">
      <c r="B28" s="33" t="s">
        <v>105</v>
      </c>
      <c r="D28" s="33" t="s">
        <v>193</v>
      </c>
    </row>
    <row r="29" spans="2:4" s="33" customFormat="1" ht="15" customHeight="1">
      <c r="B29" s="33" t="s">
        <v>106</v>
      </c>
      <c r="D29" s="33" t="s">
        <v>194</v>
      </c>
    </row>
    <row r="30" spans="2:4" s="33" customFormat="1" ht="15" customHeight="1">
      <c r="B30" s="33" t="s">
        <v>107</v>
      </c>
      <c r="D30" s="33" t="s">
        <v>195</v>
      </c>
    </row>
    <row r="31" s="33" customFormat="1" ht="15" customHeight="1"/>
    <row r="32" s="36" customFormat="1" ht="15" customHeight="1">
      <c r="A32" s="35"/>
    </row>
    <row r="33" spans="1:17" s="36" customFormat="1" ht="15" customHeight="1">
      <c r="A33" s="35"/>
      <c r="Q33" s="36" t="s">
        <v>13</v>
      </c>
    </row>
    <row r="34" s="36" customFormat="1" ht="15" customHeight="1">
      <c r="A34" s="35"/>
    </row>
    <row r="35" spans="2:4" s="33" customFormat="1" ht="15" customHeight="1">
      <c r="B35" s="33" t="s">
        <v>112</v>
      </c>
      <c r="D35" s="33" t="s">
        <v>196</v>
      </c>
    </row>
    <row r="36" spans="2:4" s="33" customFormat="1" ht="15" customHeight="1">
      <c r="B36" s="33" t="s">
        <v>113</v>
      </c>
      <c r="D36" s="33" t="s">
        <v>290</v>
      </c>
    </row>
    <row r="37" spans="2:4" s="33" customFormat="1" ht="15" customHeight="1">
      <c r="B37" s="33" t="s">
        <v>114</v>
      </c>
      <c r="D37" s="33" t="s">
        <v>197</v>
      </c>
    </row>
    <row r="39" s="183" customFormat="1" ht="15" customHeight="1"/>
    <row r="40" s="183" customFormat="1" ht="15" customHeight="1"/>
    <row r="41" s="183" customFormat="1" ht="15" customHeight="1"/>
    <row r="42" s="183" customFormat="1" ht="15" customHeight="1"/>
    <row r="44" s="33" customFormat="1" ht="15" customHeight="1"/>
    <row r="45" s="33" customFormat="1" ht="15" customHeight="1"/>
    <row r="46" s="33" customFormat="1" ht="15" customHeight="1"/>
    <row r="47" s="33" customFormat="1" ht="15" customHeight="1"/>
    <row r="48" s="33" customFormat="1" ht="15" customHeight="1"/>
    <row r="49" spans="1:10" ht="16.5" customHeight="1">
      <c r="A49" s="1" t="s">
        <v>0</v>
      </c>
      <c r="J49" s="174"/>
    </row>
    <row r="50" ht="15" customHeight="1">
      <c r="A50" s="179" t="s">
        <v>1</v>
      </c>
    </row>
    <row r="51" ht="15" customHeight="1">
      <c r="A51" s="69" t="str">
        <f>A3</f>
        <v>Unaudited Results for the Third Financial Quarter Ended 31 January 2007</v>
      </c>
    </row>
    <row r="52" s="33" customFormat="1" ht="15" customHeight="1"/>
    <row r="53" s="33" customFormat="1" ht="15" customHeight="1">
      <c r="A53" s="7" t="s">
        <v>303</v>
      </c>
    </row>
    <row r="54" s="33" customFormat="1" ht="15" customHeight="1"/>
    <row r="55" spans="1:2" s="33" customFormat="1" ht="15" customHeight="1">
      <c r="A55" s="34" t="s">
        <v>95</v>
      </c>
      <c r="B55" s="7" t="s">
        <v>230</v>
      </c>
    </row>
    <row r="60" spans="2:3" s="33" customFormat="1" ht="15" customHeight="1">
      <c r="B60" s="37" t="s">
        <v>108</v>
      </c>
      <c r="C60" s="7" t="s">
        <v>159</v>
      </c>
    </row>
    <row r="61" s="33" customFormat="1" ht="15" customHeight="1"/>
    <row r="62" s="36" customFormat="1" ht="15" customHeight="1">
      <c r="A62" s="35"/>
    </row>
    <row r="63" spans="1:17" s="36" customFormat="1" ht="15" customHeight="1">
      <c r="A63" s="35"/>
      <c r="Q63" s="36" t="s">
        <v>13</v>
      </c>
    </row>
    <row r="64" s="33" customFormat="1" ht="15" customHeight="1"/>
    <row r="65" s="157" customFormat="1" ht="15" customHeight="1">
      <c r="A65" s="156"/>
    </row>
    <row r="66" spans="1:17" s="157" customFormat="1" ht="15" customHeight="1">
      <c r="A66" s="156"/>
      <c r="Q66" s="157" t="s">
        <v>13</v>
      </c>
    </row>
    <row r="67" s="157" customFormat="1" ht="15" customHeight="1">
      <c r="A67" s="156"/>
    </row>
    <row r="68" s="101" customFormat="1" ht="15" customHeight="1"/>
    <row r="69" s="101" customFormat="1" ht="15" customHeight="1"/>
    <row r="70" s="101" customFormat="1" ht="15" customHeight="1"/>
    <row r="71" s="101" customFormat="1" ht="15" customHeight="1"/>
    <row r="72" s="101" customFormat="1" ht="15" customHeight="1"/>
    <row r="73" s="101" customFormat="1" ht="15" customHeight="1"/>
    <row r="74" s="101" customFormat="1" ht="15" customHeight="1"/>
    <row r="75" s="101" customFormat="1" ht="15" customHeight="1"/>
    <row r="76" s="101" customFormat="1" ht="15" customHeight="1"/>
    <row r="77" s="33" customFormat="1" ht="15" customHeight="1"/>
    <row r="78" s="33" customFormat="1" ht="15" customHeight="1"/>
    <row r="79" s="33" customFormat="1" ht="15" customHeight="1"/>
    <row r="80" s="33" customFormat="1" ht="15" customHeight="1"/>
    <row r="81" s="33" customFormat="1" ht="15" customHeight="1"/>
    <row r="82" s="36" customFormat="1" ht="15" customHeight="1">
      <c r="A82" s="35"/>
    </row>
    <row r="83" spans="1:17" s="36" customFormat="1" ht="15" customHeight="1">
      <c r="A83" s="35"/>
      <c r="Q83" s="36" t="s">
        <v>13</v>
      </c>
    </row>
    <row r="84" s="33" customFormat="1" ht="15" customHeight="1"/>
    <row r="85" s="33" customFormat="1" ht="15" customHeight="1"/>
    <row r="86" s="33" customFormat="1" ht="15" customHeight="1"/>
    <row r="87" spans="2:3" s="33" customFormat="1" ht="15" customHeight="1">
      <c r="B87" s="37" t="s">
        <v>109</v>
      </c>
      <c r="C87" s="7" t="s">
        <v>110</v>
      </c>
    </row>
    <row r="88" s="33" customFormat="1" ht="15" customHeight="1"/>
    <row r="89" s="36" customFormat="1" ht="15" customHeight="1">
      <c r="A89" s="35"/>
    </row>
    <row r="90" spans="1:17" s="36" customFormat="1" ht="15" customHeight="1">
      <c r="A90" s="35"/>
      <c r="Q90" s="36" t="s">
        <v>13</v>
      </c>
    </row>
    <row r="91" s="33" customFormat="1" ht="15" customHeight="1"/>
    <row r="92" s="36" customFormat="1" ht="15" customHeight="1">
      <c r="A92" s="35"/>
    </row>
    <row r="93" s="36" customFormat="1" ht="15" customHeight="1">
      <c r="A93" s="35"/>
    </row>
    <row r="94" s="36" customFormat="1" ht="15" customHeight="1">
      <c r="A94" s="35"/>
    </row>
    <row r="95" s="36" customFormat="1" ht="15" customHeight="1">
      <c r="A95" s="35"/>
    </row>
    <row r="96" s="36" customFormat="1" ht="15" customHeight="1">
      <c r="A96" s="35"/>
    </row>
    <row r="97" spans="1:10" ht="16.5" customHeight="1">
      <c r="A97" s="1" t="s">
        <v>0</v>
      </c>
      <c r="J97" s="174"/>
    </row>
    <row r="98" ht="15" customHeight="1">
      <c r="A98" s="179" t="s">
        <v>1</v>
      </c>
    </row>
    <row r="99" ht="15" customHeight="1">
      <c r="A99" s="69" t="str">
        <f>A51</f>
        <v>Unaudited Results for the Third Financial Quarter Ended 31 January 2007</v>
      </c>
    </row>
    <row r="100" s="33" customFormat="1" ht="15" customHeight="1"/>
    <row r="101" s="33" customFormat="1" ht="15" customHeight="1">
      <c r="A101" s="7" t="str">
        <f>+A53</f>
        <v>NOTES TO THE QUARTERLY FINANCIAL STATEMENTS - CONT'D</v>
      </c>
    </row>
    <row r="102" s="33" customFormat="1" ht="15" customHeight="1"/>
    <row r="103" spans="1:2" s="33" customFormat="1" ht="15" customHeight="1">
      <c r="A103" s="34" t="s">
        <v>95</v>
      </c>
      <c r="B103" s="7" t="s">
        <v>230</v>
      </c>
    </row>
    <row r="105" spans="2:3" s="33" customFormat="1" ht="15" customHeight="1">
      <c r="B105" s="37" t="s">
        <v>109</v>
      </c>
      <c r="C105" s="7" t="s">
        <v>198</v>
      </c>
    </row>
    <row r="106" s="33" customFormat="1" ht="15" customHeight="1"/>
    <row r="107" s="36" customFormat="1" ht="15" customHeight="1">
      <c r="A107" s="35"/>
    </row>
    <row r="108" spans="1:17" s="36" customFormat="1" ht="15" customHeight="1">
      <c r="A108" s="35"/>
      <c r="Q108" s="36" t="s">
        <v>13</v>
      </c>
    </row>
    <row r="109" s="36" customFormat="1" ht="15" customHeight="1">
      <c r="A109" s="35"/>
    </row>
    <row r="110" spans="1:13" s="5" customFormat="1" ht="15" customHeight="1">
      <c r="A110" s="3"/>
      <c r="B110" s="4"/>
      <c r="C110" s="4"/>
      <c r="D110" s="4"/>
      <c r="E110" s="4"/>
      <c r="F110" s="4"/>
      <c r="G110" s="4"/>
      <c r="H110" s="4"/>
      <c r="I110" s="4"/>
      <c r="J110" s="4"/>
      <c r="K110" s="4"/>
      <c r="L110" s="4"/>
      <c r="M110" s="4"/>
    </row>
    <row r="111" s="33" customFormat="1" ht="15" customHeight="1"/>
    <row r="112" s="33" customFormat="1" ht="15" customHeight="1"/>
    <row r="113" spans="1:2" s="6" customFormat="1" ht="15" customHeight="1">
      <c r="A113" s="34" t="s">
        <v>96</v>
      </c>
      <c r="B113" s="7" t="s">
        <v>231</v>
      </c>
    </row>
    <row r="114" s="6" customFormat="1" ht="15" customHeight="1"/>
    <row r="115" s="36" customFormat="1" ht="15" customHeight="1">
      <c r="A115" s="35"/>
    </row>
    <row r="116" spans="1:17" s="36" customFormat="1" ht="15" customHeight="1">
      <c r="A116" s="35"/>
      <c r="Q116" s="36" t="s">
        <v>13</v>
      </c>
    </row>
    <row r="117" s="36" customFormat="1" ht="15" customHeight="1">
      <c r="A117" s="35"/>
    </row>
    <row r="118" spans="6:10" s="6" customFormat="1" ht="15" customHeight="1">
      <c r="F118" s="37" t="s">
        <v>168</v>
      </c>
      <c r="G118" s="109"/>
      <c r="H118" s="37" t="s">
        <v>166</v>
      </c>
      <c r="I118" s="109"/>
      <c r="J118" s="37" t="s">
        <v>167</v>
      </c>
    </row>
    <row r="119" spans="6:10" s="6" customFormat="1" ht="15" customHeight="1">
      <c r="F119" s="125" t="s">
        <v>169</v>
      </c>
      <c r="G119" s="37"/>
      <c r="H119" s="125" t="s">
        <v>178</v>
      </c>
      <c r="I119" s="37"/>
      <c r="J119" s="125" t="s">
        <v>115</v>
      </c>
    </row>
    <row r="120" spans="6:10" s="6" customFormat="1" ht="15" customHeight="1">
      <c r="F120" s="37" t="s">
        <v>11</v>
      </c>
      <c r="G120" s="37"/>
      <c r="H120" s="37" t="s">
        <v>11</v>
      </c>
      <c r="I120" s="37"/>
      <c r="J120" s="37" t="s">
        <v>11</v>
      </c>
    </row>
    <row r="121" spans="7:9" s="6" customFormat="1" ht="15" customHeight="1">
      <c r="G121" s="255"/>
      <c r="H121" s="255"/>
      <c r="I121" s="255"/>
    </row>
    <row r="122" spans="2:9" s="6" customFormat="1" ht="15" customHeight="1">
      <c r="B122" s="7" t="s">
        <v>214</v>
      </c>
      <c r="G122" s="108"/>
      <c r="H122" s="108"/>
      <c r="I122" s="108"/>
    </row>
    <row r="123" spans="2:9" s="6" customFormat="1" ht="15" customHeight="1">
      <c r="B123" s="7" t="s">
        <v>287</v>
      </c>
      <c r="G123" s="108"/>
      <c r="H123" s="108"/>
      <c r="I123" s="108"/>
    </row>
    <row r="124" spans="7:9" s="6" customFormat="1" ht="15" customHeight="1">
      <c r="G124" s="108"/>
      <c r="H124" s="108"/>
      <c r="I124" s="108"/>
    </row>
    <row r="125" spans="2:10" s="6" customFormat="1" ht="17.25" customHeight="1">
      <c r="B125" s="6" t="s">
        <v>170</v>
      </c>
      <c r="F125" s="200">
        <v>2920</v>
      </c>
      <c r="G125" s="201"/>
      <c r="H125" s="201">
        <f>J125-F125</f>
        <v>-932</v>
      </c>
      <c r="I125" s="201"/>
      <c r="J125" s="200">
        <f>'IS'!G23</f>
        <v>1988</v>
      </c>
    </row>
    <row r="126" spans="2:10" s="6" customFormat="1" ht="17.25" customHeight="1">
      <c r="B126" s="6" t="s">
        <v>171</v>
      </c>
      <c r="F126" s="200">
        <v>5581</v>
      </c>
      <c r="G126" s="201"/>
      <c r="H126" s="201">
        <f>J126-F126</f>
        <v>-932</v>
      </c>
      <c r="I126" s="201"/>
      <c r="J126" s="200">
        <f>'IS'!G24</f>
        <v>4649</v>
      </c>
    </row>
    <row r="127" spans="2:10" s="6" customFormat="1" ht="17.25" customHeight="1">
      <c r="B127" s="6" t="s">
        <v>172</v>
      </c>
      <c r="F127" s="200">
        <v>-1760</v>
      </c>
      <c r="G127" s="201"/>
      <c r="H127" s="201">
        <f>J127-F127</f>
        <v>838</v>
      </c>
      <c r="I127" s="201"/>
      <c r="J127" s="200">
        <f>'IS'!G25</f>
        <v>-922</v>
      </c>
    </row>
    <row r="128" spans="2:10" s="6" customFormat="1" ht="17.25" customHeight="1" thickBot="1">
      <c r="B128" s="6" t="s">
        <v>10</v>
      </c>
      <c r="F128" s="202">
        <f>SUM(F126:F127)</f>
        <v>3821</v>
      </c>
      <c r="G128" s="203"/>
      <c r="H128" s="204">
        <f>J128-F128</f>
        <v>-94</v>
      </c>
      <c r="I128" s="81" t="s">
        <v>160</v>
      </c>
      <c r="J128" s="202">
        <f>'IS'!G26</f>
        <v>3727</v>
      </c>
    </row>
    <row r="129" spans="2:9" s="6" customFormat="1" ht="15" customHeight="1">
      <c r="B129" s="7"/>
      <c r="G129" s="108"/>
      <c r="H129" s="108"/>
      <c r="I129" s="108"/>
    </row>
    <row r="130" spans="2:9" s="6" customFormat="1" ht="15" customHeight="1">
      <c r="B130" s="7" t="s">
        <v>281</v>
      </c>
      <c r="G130" s="108"/>
      <c r="H130" s="108"/>
      <c r="I130" s="108"/>
    </row>
    <row r="131" spans="7:9" s="6" customFormat="1" ht="15" customHeight="1">
      <c r="G131" s="108"/>
      <c r="H131" s="108"/>
      <c r="I131" s="108"/>
    </row>
    <row r="132" spans="2:10" s="6" customFormat="1" ht="17.25" customHeight="1">
      <c r="B132" s="6" t="s">
        <v>170</v>
      </c>
      <c r="F132" s="200">
        <v>7261</v>
      </c>
      <c r="G132" s="201"/>
      <c r="H132" s="201">
        <f>J132-F132</f>
        <v>-2441</v>
      </c>
      <c r="I132" s="201"/>
      <c r="J132" s="200">
        <f>'IS'!K23</f>
        <v>4820</v>
      </c>
    </row>
    <row r="133" spans="2:10" s="6" customFormat="1" ht="17.25" customHeight="1">
      <c r="B133" s="6" t="s">
        <v>171</v>
      </c>
      <c r="F133" s="200">
        <v>25097</v>
      </c>
      <c r="G133" s="201"/>
      <c r="H133" s="201">
        <f>J133-F133</f>
        <v>-2441</v>
      </c>
      <c r="I133" s="201"/>
      <c r="J133" s="200">
        <f>'IS'!K24</f>
        <v>22656</v>
      </c>
    </row>
    <row r="134" spans="2:10" s="6" customFormat="1" ht="17.25" customHeight="1">
      <c r="B134" s="6" t="s">
        <v>172</v>
      </c>
      <c r="F134" s="200">
        <v>-6515</v>
      </c>
      <c r="G134" s="201"/>
      <c r="H134" s="201">
        <f>J134-F134</f>
        <v>2157</v>
      </c>
      <c r="I134" s="201"/>
      <c r="J134" s="200">
        <f>'IS'!K25</f>
        <v>-4358</v>
      </c>
    </row>
    <row r="135" spans="2:10" s="6" customFormat="1" ht="17.25" customHeight="1" thickBot="1">
      <c r="B135" s="6" t="s">
        <v>10</v>
      </c>
      <c r="F135" s="202">
        <f>SUM(F133:F134)</f>
        <v>18582</v>
      </c>
      <c r="G135" s="203"/>
      <c r="H135" s="204">
        <f>J135-F135</f>
        <v>-284</v>
      </c>
      <c r="I135" s="81" t="s">
        <v>160</v>
      </c>
      <c r="J135" s="202">
        <f>SUM(J133:J134)</f>
        <v>18298</v>
      </c>
    </row>
    <row r="136" spans="6:10" s="6" customFormat="1" ht="15" customHeight="1">
      <c r="F136" s="53"/>
      <c r="G136" s="39"/>
      <c r="H136" s="53"/>
      <c r="I136" s="39"/>
      <c r="J136" s="53"/>
    </row>
    <row r="137" spans="6:10" s="6" customFormat="1" ht="15" customHeight="1">
      <c r="F137" s="53"/>
      <c r="G137" s="39"/>
      <c r="H137" s="53"/>
      <c r="I137" s="39"/>
      <c r="J137" s="53"/>
    </row>
    <row r="138" spans="6:10" s="6" customFormat="1" ht="15" customHeight="1">
      <c r="F138" s="53"/>
      <c r="G138" s="39"/>
      <c r="H138" s="53"/>
      <c r="I138" s="39"/>
      <c r="J138" s="53"/>
    </row>
    <row r="139" spans="6:10" s="6" customFormat="1" ht="15" customHeight="1">
      <c r="F139" s="53"/>
      <c r="G139" s="39"/>
      <c r="H139" s="53"/>
      <c r="I139" s="39"/>
      <c r="J139" s="53"/>
    </row>
    <row r="140" spans="6:10" s="6" customFormat="1" ht="15" customHeight="1">
      <c r="F140" s="53"/>
      <c r="G140" s="39"/>
      <c r="H140" s="53"/>
      <c r="I140" s="39"/>
      <c r="J140" s="53"/>
    </row>
    <row r="141" spans="6:10" s="6" customFormat="1" ht="15" customHeight="1">
      <c r="F141" s="53"/>
      <c r="G141" s="39"/>
      <c r="H141" s="53"/>
      <c r="I141" s="39"/>
      <c r="J141" s="53"/>
    </row>
    <row r="142" spans="6:10" s="6" customFormat="1" ht="15" customHeight="1">
      <c r="F142" s="53"/>
      <c r="G142" s="39"/>
      <c r="H142" s="53"/>
      <c r="I142" s="39"/>
      <c r="J142" s="53"/>
    </row>
    <row r="143" spans="6:10" s="6" customFormat="1" ht="15" customHeight="1">
      <c r="F143" s="53"/>
      <c r="G143" s="39"/>
      <c r="H143" s="53"/>
      <c r="I143" s="39"/>
      <c r="J143" s="53"/>
    </row>
    <row r="144" spans="1:10" ht="16.5" customHeight="1">
      <c r="A144" s="1" t="s">
        <v>0</v>
      </c>
      <c r="J144" s="174"/>
    </row>
    <row r="145" ht="15" customHeight="1">
      <c r="A145" s="179" t="s">
        <v>1</v>
      </c>
    </row>
    <row r="146" ht="15" customHeight="1">
      <c r="A146" s="69" t="str">
        <f>A99</f>
        <v>Unaudited Results for the Third Financial Quarter Ended 31 January 2007</v>
      </c>
    </row>
    <row r="147" s="33" customFormat="1" ht="15" customHeight="1"/>
    <row r="148" s="33" customFormat="1" ht="15" customHeight="1">
      <c r="A148" s="7" t="str">
        <f>+A101</f>
        <v>NOTES TO THE QUARTERLY FINANCIAL STATEMENTS - CONT'D</v>
      </c>
    </row>
    <row r="149" spans="6:10" s="6" customFormat="1" ht="15" customHeight="1">
      <c r="F149" s="53"/>
      <c r="G149" s="39"/>
      <c r="H149" s="53"/>
      <c r="I149" s="39"/>
      <c r="J149" s="53"/>
    </row>
    <row r="150" spans="1:2" s="6" customFormat="1" ht="15" customHeight="1">
      <c r="A150" s="34" t="s">
        <v>96</v>
      </c>
      <c r="B150" s="7" t="s">
        <v>261</v>
      </c>
    </row>
    <row r="151" s="6" customFormat="1" ht="15" customHeight="1"/>
    <row r="152" s="36" customFormat="1" ht="15" customHeight="1">
      <c r="A152" s="35"/>
    </row>
    <row r="153" spans="1:17" s="36" customFormat="1" ht="15" customHeight="1">
      <c r="A153" s="35"/>
      <c r="Q153" s="36" t="s">
        <v>13</v>
      </c>
    </row>
    <row r="154" spans="6:10" s="6" customFormat="1" ht="15" customHeight="1">
      <c r="F154" s="53"/>
      <c r="G154" s="39"/>
      <c r="H154" s="53"/>
      <c r="I154" s="39"/>
      <c r="J154" s="53"/>
    </row>
    <row r="155" spans="6:10" s="6" customFormat="1" ht="15" customHeight="1">
      <c r="F155" s="37" t="s">
        <v>168</v>
      </c>
      <c r="G155" s="109"/>
      <c r="H155" s="37" t="s">
        <v>166</v>
      </c>
      <c r="I155" s="109"/>
      <c r="J155" s="37" t="s">
        <v>167</v>
      </c>
    </row>
    <row r="156" spans="6:10" s="6" customFormat="1" ht="15" customHeight="1">
      <c r="F156" s="125" t="s">
        <v>169</v>
      </c>
      <c r="G156" s="37"/>
      <c r="H156" s="125" t="s">
        <v>178</v>
      </c>
      <c r="I156" s="37"/>
      <c r="J156" s="125" t="s">
        <v>115</v>
      </c>
    </row>
    <row r="157" spans="6:10" s="6" customFormat="1" ht="15" customHeight="1">
      <c r="F157" s="37" t="s">
        <v>11</v>
      </c>
      <c r="G157" s="37"/>
      <c r="H157" s="37" t="s">
        <v>11</v>
      </c>
      <c r="I157" s="37"/>
      <c r="J157" s="37" t="s">
        <v>11</v>
      </c>
    </row>
    <row r="158" spans="6:10" s="6" customFormat="1" ht="15" customHeight="1">
      <c r="F158" s="53"/>
      <c r="G158" s="39"/>
      <c r="H158" s="53"/>
      <c r="I158" s="39"/>
      <c r="J158" s="53"/>
    </row>
    <row r="159" spans="2:9" s="6" customFormat="1" ht="15" customHeight="1">
      <c r="B159" s="7" t="s">
        <v>179</v>
      </c>
      <c r="G159" s="108"/>
      <c r="H159" s="108"/>
      <c r="I159" s="108"/>
    </row>
    <row r="160" spans="2:10" s="6" customFormat="1" ht="15" customHeight="1">
      <c r="B160" s="7" t="s">
        <v>180</v>
      </c>
      <c r="F160" s="53"/>
      <c r="G160" s="39"/>
      <c r="H160" s="53"/>
      <c r="I160" s="39"/>
      <c r="J160" s="53"/>
    </row>
    <row r="161" spans="6:10" s="6" customFormat="1" ht="15" customHeight="1">
      <c r="F161" s="53"/>
      <c r="G161" s="39"/>
      <c r="H161" s="53"/>
      <c r="I161" s="39"/>
      <c r="J161" s="53"/>
    </row>
    <row r="162" spans="2:10" s="6" customFormat="1" ht="17.25" customHeight="1">
      <c r="B162" s="6" t="s">
        <v>16</v>
      </c>
      <c r="F162" s="53">
        <v>200840</v>
      </c>
      <c r="G162" s="39"/>
      <c r="H162" s="53">
        <v>-1954</v>
      </c>
      <c r="I162" s="62" t="s">
        <v>160</v>
      </c>
      <c r="J162" s="53">
        <f>SUM(F162:I162)</f>
        <v>198886</v>
      </c>
    </row>
    <row r="163" spans="2:10" s="6" customFormat="1" ht="17.25" customHeight="1" thickBot="1">
      <c r="B163" s="6" t="s">
        <v>31</v>
      </c>
      <c r="F163" s="110">
        <v>375508</v>
      </c>
      <c r="G163" s="39"/>
      <c r="H163" s="110">
        <f>-1954</f>
        <v>-1954</v>
      </c>
      <c r="I163" s="62" t="s">
        <v>160</v>
      </c>
      <c r="J163" s="110">
        <f>SUM(F163:I163)</f>
        <v>373554</v>
      </c>
    </row>
    <row r="164" spans="6:10" s="6" customFormat="1" ht="15" customHeight="1">
      <c r="F164" s="53"/>
      <c r="G164" s="39"/>
      <c r="H164" s="53"/>
      <c r="I164" s="39"/>
      <c r="J164" s="53"/>
    </row>
    <row r="165" spans="1:2" s="36" customFormat="1" ht="15" customHeight="1">
      <c r="A165" s="35"/>
      <c r="B165" s="36" t="s">
        <v>160</v>
      </c>
    </row>
    <row r="166" spans="1:17" s="36" customFormat="1" ht="15" customHeight="1">
      <c r="A166" s="35"/>
      <c r="Q166" s="36" t="s">
        <v>13</v>
      </c>
    </row>
    <row r="167" s="36" customFormat="1" ht="15" customHeight="1">
      <c r="A167" s="35"/>
    </row>
    <row r="168" spans="6:10" s="6" customFormat="1" ht="15" customHeight="1">
      <c r="F168" s="53"/>
      <c r="G168" s="39"/>
      <c r="H168" s="53"/>
      <c r="I168" s="39"/>
      <c r="J168" s="53"/>
    </row>
    <row r="169" spans="6:10" s="6" customFormat="1" ht="15" customHeight="1">
      <c r="F169" s="53"/>
      <c r="G169" s="39"/>
      <c r="H169" s="53"/>
      <c r="I169" s="39"/>
      <c r="J169" s="53"/>
    </row>
    <row r="170" spans="6:10" s="6" customFormat="1" ht="15" customHeight="1">
      <c r="F170" s="53"/>
      <c r="G170" s="39"/>
      <c r="H170" s="53"/>
      <c r="I170" s="39"/>
      <c r="J170" s="53"/>
    </row>
    <row r="171" spans="6:10" s="6" customFormat="1" ht="15" customHeight="1">
      <c r="F171" s="53"/>
      <c r="G171" s="39"/>
      <c r="H171" s="53"/>
      <c r="I171" s="39"/>
      <c r="J171" s="53"/>
    </row>
    <row r="172" spans="6:10" s="6" customFormat="1" ht="15" customHeight="1">
      <c r="F172" s="53"/>
      <c r="G172" s="39"/>
      <c r="H172" s="53"/>
      <c r="I172" s="39"/>
      <c r="J172" s="53"/>
    </row>
    <row r="173" spans="1:2" s="6" customFormat="1" ht="15" customHeight="1">
      <c r="A173" s="34" t="s">
        <v>111</v>
      </c>
      <c r="B173" s="7" t="s">
        <v>232</v>
      </c>
    </row>
    <row r="174" s="6" customFormat="1" ht="15" customHeight="1"/>
    <row r="175" s="36" customFormat="1" ht="15" customHeight="1">
      <c r="A175" s="35"/>
    </row>
    <row r="176" spans="1:17" s="36" customFormat="1" ht="15" customHeight="1">
      <c r="A176" s="35"/>
      <c r="Q176" s="36" t="s">
        <v>13</v>
      </c>
    </row>
    <row r="177" s="36" customFormat="1" ht="15" customHeight="1">
      <c r="A177" s="35"/>
    </row>
    <row r="178" s="36" customFormat="1" ht="15" customHeight="1">
      <c r="A178" s="35"/>
    </row>
    <row r="179" spans="1:11" s="6" customFormat="1" ht="15" customHeight="1">
      <c r="A179" s="34" t="s">
        <v>116</v>
      </c>
      <c r="B179" s="7" t="s">
        <v>233</v>
      </c>
      <c r="K179" s="9"/>
    </row>
    <row r="181" s="16" customFormat="1" ht="15" customHeight="1">
      <c r="A181" s="15"/>
    </row>
    <row r="182" spans="1:19" s="16" customFormat="1" ht="15" customHeight="1">
      <c r="A182" s="15"/>
      <c r="S182" s="16" t="s">
        <v>13</v>
      </c>
    </row>
    <row r="183" s="16" customFormat="1" ht="15" customHeight="1">
      <c r="A183" s="15"/>
    </row>
    <row r="184" s="16" customFormat="1" ht="15" customHeight="1">
      <c r="A184" s="15"/>
    </row>
    <row r="191" spans="1:10" ht="16.5" customHeight="1">
      <c r="A191" s="1" t="s">
        <v>0</v>
      </c>
      <c r="J191" s="174"/>
    </row>
    <row r="192" ht="15" customHeight="1">
      <c r="A192" s="179" t="s">
        <v>1</v>
      </c>
    </row>
    <row r="193" ht="15" customHeight="1">
      <c r="A193" s="69" t="str">
        <f>A146</f>
        <v>Unaudited Results for the Third Financial Quarter Ended 31 January 2007</v>
      </c>
    </row>
    <row r="194" s="33" customFormat="1" ht="15" customHeight="1"/>
    <row r="195" s="33" customFormat="1" ht="15" customHeight="1">
      <c r="A195" s="7" t="str">
        <f>+A148</f>
        <v>NOTES TO THE QUARTERLY FINANCIAL STATEMENTS - CONT'D</v>
      </c>
    </row>
    <row r="196" s="33" customFormat="1" ht="15" customHeight="1">
      <c r="A196" s="7"/>
    </row>
    <row r="197" spans="1:2" s="6" customFormat="1" ht="15" customHeight="1">
      <c r="A197" s="34" t="s">
        <v>117</v>
      </c>
      <c r="B197" s="7" t="s">
        <v>234</v>
      </c>
    </row>
    <row r="198" s="6" customFormat="1" ht="15" customHeight="1"/>
    <row r="199" s="36" customFormat="1" ht="15" customHeight="1">
      <c r="A199" s="35"/>
    </row>
    <row r="200" spans="1:19" s="36" customFormat="1" ht="15" customHeight="1">
      <c r="A200" s="35"/>
      <c r="S200" s="36" t="s">
        <v>13</v>
      </c>
    </row>
    <row r="201" s="36" customFormat="1" ht="15" customHeight="1">
      <c r="A201" s="35"/>
    </row>
    <row r="202" s="6" customFormat="1" ht="15" customHeight="1"/>
    <row r="203" s="6" customFormat="1" ht="15" customHeight="1"/>
    <row r="204" s="6" customFormat="1" ht="15" customHeight="1"/>
    <row r="205" s="6" customFormat="1" ht="15" customHeight="1"/>
    <row r="206" s="6" customFormat="1" ht="15" customHeight="1"/>
    <row r="207" s="6" customFormat="1" ht="15" customHeight="1"/>
    <row r="208" s="6" customFormat="1" ht="15" customHeight="1"/>
    <row r="209" s="6" customFormat="1" ht="15" customHeight="1"/>
    <row r="210" spans="1:2" s="6" customFormat="1" ht="15" customHeight="1">
      <c r="A210" s="34" t="s">
        <v>123</v>
      </c>
      <c r="B210" s="7" t="s">
        <v>260</v>
      </c>
    </row>
    <row r="211" s="36" customFormat="1" ht="15" customHeight="1">
      <c r="A211" s="35"/>
    </row>
    <row r="212" spans="1:17" s="36" customFormat="1" ht="15" customHeight="1">
      <c r="A212" s="35"/>
      <c r="J212" s="162" t="s">
        <v>11</v>
      </c>
      <c r="Q212" s="36" t="s">
        <v>13</v>
      </c>
    </row>
    <row r="213" spans="1:3" s="36" customFormat="1" ht="15" customHeight="1">
      <c r="A213" s="35"/>
      <c r="B213" s="37" t="s">
        <v>108</v>
      </c>
      <c r="C213" s="228" t="s">
        <v>298</v>
      </c>
    </row>
    <row r="214" spans="1:3" s="36" customFormat="1" ht="15" customHeight="1">
      <c r="A214" s="35"/>
      <c r="C214" s="36" t="s">
        <v>299</v>
      </c>
    </row>
    <row r="215" spans="1:10" s="36" customFormat="1" ht="15" customHeight="1" thickBot="1">
      <c r="A215" s="35"/>
      <c r="C215" s="36" t="s">
        <v>300</v>
      </c>
      <c r="J215" s="163">
        <f>-SOCIE!J32-J219</f>
        <v>7719</v>
      </c>
    </row>
    <row r="216" s="36" customFormat="1" ht="15" customHeight="1">
      <c r="A216" s="35"/>
    </row>
    <row r="217" spans="1:3" s="36" customFormat="1" ht="15" customHeight="1">
      <c r="A217" s="35"/>
      <c r="B217" s="37" t="s">
        <v>109</v>
      </c>
      <c r="C217" s="228" t="s">
        <v>301</v>
      </c>
    </row>
    <row r="218" spans="1:3" s="36" customFormat="1" ht="15" customHeight="1">
      <c r="A218" s="35"/>
      <c r="C218" s="36" t="s">
        <v>302</v>
      </c>
    </row>
    <row r="219" spans="1:10" s="36" customFormat="1" ht="15" customHeight="1" thickBot="1">
      <c r="A219" s="35"/>
      <c r="C219" s="36" t="s">
        <v>307</v>
      </c>
      <c r="J219" s="163">
        <v>5869</v>
      </c>
    </row>
    <row r="220" s="36" customFormat="1" ht="15" customHeight="1">
      <c r="A220" s="35"/>
    </row>
    <row r="222" spans="1:2" s="6" customFormat="1" ht="15" customHeight="1">
      <c r="A222" s="34" t="s">
        <v>124</v>
      </c>
      <c r="B222" s="7" t="s">
        <v>235</v>
      </c>
    </row>
    <row r="232" spans="1:2" s="6" customFormat="1" ht="15" customHeight="1">
      <c r="A232" s="34" t="s">
        <v>125</v>
      </c>
      <c r="B232" s="7" t="s">
        <v>236</v>
      </c>
    </row>
    <row r="233" s="6" customFormat="1" ht="15" customHeight="1"/>
    <row r="234" s="36" customFormat="1" ht="15" customHeight="1">
      <c r="A234" s="35"/>
    </row>
    <row r="235" s="6" customFormat="1" ht="15" customHeight="1"/>
  </sheetData>
  <mergeCells count="1">
    <mergeCell ref="G121:I121"/>
  </mergeCells>
  <printOptions/>
  <pageMargins left="0.66" right="0.35" top="0.94" bottom="1" header="0.5" footer="0.5"/>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436"/>
  <sheetViews>
    <sheetView tabSelected="1" view="pageBreakPreview" zoomScaleSheetLayoutView="100" workbookViewId="0" topLeftCell="A181">
      <selection activeCell="B200" sqref="B200"/>
    </sheetView>
  </sheetViews>
  <sheetFormatPr defaultColWidth="9.140625" defaultRowHeight="15" customHeight="1"/>
  <cols>
    <col min="1" max="1" width="4.140625" style="2" customWidth="1"/>
    <col min="2" max="2" width="3.7109375" style="2" customWidth="1"/>
    <col min="3" max="3" width="7.00390625" style="2" customWidth="1"/>
    <col min="4" max="4" width="10.57421875" style="2" customWidth="1"/>
    <col min="5" max="5" width="22.8515625" style="2" customWidth="1"/>
    <col min="6" max="6" width="17.7109375" style="2" customWidth="1"/>
    <col min="7" max="8" width="1.7109375" style="2" customWidth="1"/>
    <col min="9" max="9" width="17.7109375" style="2" customWidth="1"/>
    <col min="10" max="10" width="1.7109375" style="2" customWidth="1"/>
    <col min="11" max="16384" width="9.140625" style="2" customWidth="1"/>
  </cols>
  <sheetData>
    <row r="1" spans="1:9" ht="16.5" customHeight="1">
      <c r="A1" s="1" t="s">
        <v>0</v>
      </c>
      <c r="I1" s="177"/>
    </row>
    <row r="2" ht="15" customHeight="1">
      <c r="A2" s="2" t="s">
        <v>1</v>
      </c>
    </row>
    <row r="3" ht="15" customHeight="1">
      <c r="A3" s="69" t="str">
        <f>'NOTES(1)'!A3</f>
        <v>Unaudited Results for the Third Financial Quarter Ended 31 January 2007</v>
      </c>
    </row>
    <row r="5" s="6" customFormat="1" ht="15" customHeight="1">
      <c r="A5" s="7" t="s">
        <v>303</v>
      </c>
    </row>
    <row r="6" s="36" customFormat="1" ht="15" customHeight="1">
      <c r="A6" s="35"/>
    </row>
    <row r="7" spans="1:2" s="6" customFormat="1" ht="15" customHeight="1">
      <c r="A7" s="34" t="s">
        <v>126</v>
      </c>
      <c r="B7" s="7" t="s">
        <v>237</v>
      </c>
    </row>
    <row r="8" s="6" customFormat="1" ht="15" customHeight="1"/>
    <row r="9" s="36" customFormat="1" ht="15" customHeight="1">
      <c r="A9" s="35"/>
    </row>
    <row r="10" s="6" customFormat="1" ht="15" customHeight="1"/>
    <row r="11" s="6" customFormat="1" ht="15" customHeight="1"/>
    <row r="12" s="6" customFormat="1" ht="15" customHeight="1"/>
    <row r="13" spans="1:8" s="6" customFormat="1" ht="15" customHeight="1">
      <c r="A13" s="34" t="s">
        <v>127</v>
      </c>
      <c r="B13" s="7" t="s">
        <v>238</v>
      </c>
      <c r="F13" s="9"/>
      <c r="G13" s="9"/>
      <c r="H13" s="9"/>
    </row>
    <row r="14" spans="6:8" s="6" customFormat="1" ht="15" customHeight="1">
      <c r="F14" s="9"/>
      <c r="G14" s="9"/>
      <c r="H14" s="9"/>
    </row>
    <row r="15" s="36" customFormat="1" ht="15" customHeight="1">
      <c r="A15" s="35"/>
    </row>
    <row r="16" s="6" customFormat="1" ht="15" customHeight="1"/>
    <row r="17" s="6" customFormat="1" ht="15" customHeight="1"/>
    <row r="18" spans="6:8" ht="15" customHeight="1">
      <c r="F18" s="30"/>
      <c r="G18" s="30"/>
      <c r="H18" s="30"/>
    </row>
    <row r="19" spans="1:2" s="6" customFormat="1" ht="15" customHeight="1">
      <c r="A19" s="34" t="s">
        <v>128</v>
      </c>
      <c r="B19" s="7" t="s">
        <v>255</v>
      </c>
    </row>
    <row r="20" spans="1:2" s="6" customFormat="1" ht="9.75" customHeight="1">
      <c r="A20" s="34"/>
      <c r="B20" s="7"/>
    </row>
    <row r="21" s="6" customFormat="1" ht="15" customHeight="1">
      <c r="I21" s="37" t="s">
        <v>199</v>
      </c>
    </row>
    <row r="22" spans="1:10" s="36" customFormat="1" ht="15" customHeight="1">
      <c r="A22" s="35"/>
      <c r="F22" s="37" t="s">
        <v>165</v>
      </c>
      <c r="G22" s="109"/>
      <c r="H22" s="37"/>
      <c r="I22" s="37" t="s">
        <v>288</v>
      </c>
      <c r="J22" s="109"/>
    </row>
    <row r="23" spans="6:10" s="6" customFormat="1" ht="15" customHeight="1">
      <c r="F23" s="37" t="s">
        <v>202</v>
      </c>
      <c r="G23" s="109"/>
      <c r="H23" s="37"/>
      <c r="I23" s="37" t="s">
        <v>157</v>
      </c>
      <c r="J23" s="109"/>
    </row>
    <row r="24" spans="6:10" s="6" customFormat="1" ht="15" customHeight="1">
      <c r="F24" s="143" t="s">
        <v>279</v>
      </c>
      <c r="G24" s="37"/>
      <c r="H24" s="37"/>
      <c r="I24" s="143" t="str">
        <f>F24</f>
        <v>31 January 2007</v>
      </c>
      <c r="J24" s="37"/>
    </row>
    <row r="25" spans="6:10" s="6" customFormat="1" ht="15" customHeight="1">
      <c r="F25" s="37" t="s">
        <v>11</v>
      </c>
      <c r="G25" s="37"/>
      <c r="H25" s="37"/>
      <c r="I25" s="37" t="s">
        <v>11</v>
      </c>
      <c r="J25" s="37"/>
    </row>
    <row r="26" spans="6:10" s="6" customFormat="1" ht="9" customHeight="1">
      <c r="F26" s="37"/>
      <c r="G26" s="37"/>
      <c r="H26" s="37"/>
      <c r="I26" s="37"/>
      <c r="J26" s="37"/>
    </row>
    <row r="27" spans="2:10" s="6" customFormat="1" ht="15" customHeight="1">
      <c r="B27" s="7" t="s">
        <v>118</v>
      </c>
      <c r="J27" s="9"/>
    </row>
    <row r="28" s="6" customFormat="1" ht="7.5" customHeight="1">
      <c r="J28" s="9"/>
    </row>
    <row r="29" spans="2:10" s="6" customFormat="1" ht="15" customHeight="1">
      <c r="B29" s="6" t="s">
        <v>119</v>
      </c>
      <c r="F29" s="220">
        <v>43540</v>
      </c>
      <c r="G29" s="220"/>
      <c r="H29" s="112"/>
      <c r="I29" s="220">
        <v>114734</v>
      </c>
      <c r="J29" s="82"/>
    </row>
    <row r="30" spans="2:10" s="6" customFormat="1" ht="15" customHeight="1">
      <c r="B30" s="6" t="s">
        <v>120</v>
      </c>
      <c r="F30" s="221">
        <v>1502</v>
      </c>
      <c r="G30" s="112"/>
      <c r="H30" s="112"/>
      <c r="I30" s="221">
        <v>3355</v>
      </c>
      <c r="J30" s="112"/>
    </row>
    <row r="31" spans="2:10" s="6" customFormat="1" ht="15" customHeight="1">
      <c r="B31" s="6" t="s">
        <v>200</v>
      </c>
      <c r="F31" s="220">
        <f>SUM(F29:F30)</f>
        <v>45042</v>
      </c>
      <c r="G31" s="112"/>
      <c r="H31" s="112"/>
      <c r="I31" s="220">
        <f>SUM(I29:I30)</f>
        <v>118089</v>
      </c>
      <c r="J31" s="112"/>
    </row>
    <row r="32" spans="2:10" s="6" customFormat="1" ht="15" customHeight="1">
      <c r="B32" s="6" t="s">
        <v>201</v>
      </c>
      <c r="F32" s="220">
        <v>-6387</v>
      </c>
      <c r="G32" s="112"/>
      <c r="H32" s="112"/>
      <c r="I32" s="220">
        <v>-18784</v>
      </c>
      <c r="J32" s="112"/>
    </row>
    <row r="33" spans="2:10" s="6" customFormat="1" ht="15" customHeight="1" thickBot="1">
      <c r="B33" s="6" t="s">
        <v>121</v>
      </c>
      <c r="F33" s="222">
        <f>SUM(F31:F32)</f>
        <v>38655</v>
      </c>
      <c r="G33" s="112"/>
      <c r="H33" s="112"/>
      <c r="I33" s="222">
        <f>SUM(I31:I32)</f>
        <v>99305</v>
      </c>
      <c r="J33" s="82"/>
    </row>
    <row r="34" spans="6:10" s="6" customFormat="1" ht="9" customHeight="1">
      <c r="F34" s="168"/>
      <c r="G34" s="168"/>
      <c r="H34" s="168"/>
      <c r="I34" s="168"/>
      <c r="J34" s="37"/>
    </row>
    <row r="35" spans="2:10" s="6" customFormat="1" ht="15" customHeight="1">
      <c r="B35" s="7" t="s">
        <v>122</v>
      </c>
      <c r="F35" s="220"/>
      <c r="G35" s="220"/>
      <c r="H35" s="220"/>
      <c r="I35" s="220"/>
      <c r="J35" s="56"/>
    </row>
    <row r="36" spans="6:10" s="6" customFormat="1" ht="7.5" customHeight="1">
      <c r="F36" s="220"/>
      <c r="G36" s="220"/>
      <c r="H36" s="220"/>
      <c r="I36" s="220"/>
      <c r="J36" s="56"/>
    </row>
    <row r="37" spans="2:10" s="6" customFormat="1" ht="15" customHeight="1">
      <c r="B37" s="6" t="s">
        <v>119</v>
      </c>
      <c r="F37" s="220">
        <v>11783</v>
      </c>
      <c r="G37" s="220"/>
      <c r="H37" s="220"/>
      <c r="I37" s="220">
        <v>29096</v>
      </c>
      <c r="J37" s="56"/>
    </row>
    <row r="38" spans="2:10" s="6" customFormat="1" ht="15" customHeight="1">
      <c r="B38" s="6" t="s">
        <v>120</v>
      </c>
      <c r="F38" s="112">
        <v>8915</v>
      </c>
      <c r="G38" s="112"/>
      <c r="H38" s="112"/>
      <c r="I38" s="220">
        <v>10996</v>
      </c>
      <c r="J38" s="82"/>
    </row>
    <row r="39" spans="2:10" s="6" customFormat="1" ht="15" customHeight="1">
      <c r="B39" s="6" t="s">
        <v>170</v>
      </c>
      <c r="F39" s="221">
        <f>'IS'!E23</f>
        <v>2851</v>
      </c>
      <c r="G39" s="112"/>
      <c r="H39" s="112"/>
      <c r="I39" s="221">
        <f>'IS'!I23</f>
        <v>7163</v>
      </c>
      <c r="J39" s="82"/>
    </row>
    <row r="40" spans="2:10" s="6" customFormat="1" ht="15" customHeight="1">
      <c r="B40" s="6" t="s">
        <v>171</v>
      </c>
      <c r="F40" s="220">
        <f>SUM(F37:F39)</f>
        <v>23549</v>
      </c>
      <c r="G40" s="112"/>
      <c r="H40" s="112"/>
      <c r="I40" s="220">
        <f>SUM(I37:I39)</f>
        <v>47255</v>
      </c>
      <c r="J40" s="82"/>
    </row>
    <row r="41" spans="2:10" s="6" customFormat="1" ht="15" customHeight="1">
      <c r="B41" s="6" t="s">
        <v>172</v>
      </c>
      <c r="F41" s="221">
        <f>'IS'!E25</f>
        <v>-3468</v>
      </c>
      <c r="G41" s="112">
        <f>'IS'!F25</f>
        <v>0</v>
      </c>
      <c r="H41" s="112"/>
      <c r="I41" s="221">
        <f>'IS'!I25</f>
        <v>-8123</v>
      </c>
      <c r="J41" s="82"/>
    </row>
    <row r="42" spans="2:10" s="6" customFormat="1" ht="15" customHeight="1" thickBot="1">
      <c r="B42" s="6" t="s">
        <v>10</v>
      </c>
      <c r="F42" s="222">
        <f>SUM(F40:F41)</f>
        <v>20081</v>
      </c>
      <c r="G42" s="112"/>
      <c r="H42" s="112"/>
      <c r="I42" s="222">
        <f>SUM(I40:I41)</f>
        <v>39132</v>
      </c>
      <c r="J42" s="82"/>
    </row>
    <row r="43" spans="6:10" s="6" customFormat="1" ht="15" customHeight="1">
      <c r="F43" s="111"/>
      <c r="G43" s="42"/>
      <c r="H43" s="42"/>
      <c r="I43" s="111"/>
      <c r="J43" s="40"/>
    </row>
    <row r="46" spans="1:9" ht="16.5" customHeight="1">
      <c r="A46" s="1" t="s">
        <v>0</v>
      </c>
      <c r="I46" s="177"/>
    </row>
    <row r="47" ht="15" customHeight="1">
      <c r="A47" s="2" t="s">
        <v>1</v>
      </c>
    </row>
    <row r="48" ht="15" customHeight="1">
      <c r="A48" s="69" t="str">
        <f>A3</f>
        <v>Unaudited Results for the Third Financial Quarter Ended 31 January 2007</v>
      </c>
    </row>
    <row r="50" s="6" customFormat="1" ht="15" customHeight="1">
      <c r="A50" s="7" t="str">
        <f>+A5</f>
        <v>NOTES TO THE QUARTERLY FINANCIAL STATEMENTS - CONT'D</v>
      </c>
    </row>
    <row r="52" spans="1:2" s="6" customFormat="1" ht="15" customHeight="1">
      <c r="A52" s="34" t="s">
        <v>129</v>
      </c>
      <c r="B52" s="7" t="s">
        <v>239</v>
      </c>
    </row>
    <row r="53" s="6" customFormat="1" ht="15" customHeight="1"/>
    <row r="54" s="36" customFormat="1" ht="15" customHeight="1">
      <c r="A54" s="35"/>
    </row>
    <row r="55" spans="1:17" s="36" customFormat="1" ht="15" customHeight="1">
      <c r="A55" s="35"/>
      <c r="Q55" s="36" t="s">
        <v>13</v>
      </c>
    </row>
    <row r="56" s="36" customFormat="1" ht="15" customHeight="1">
      <c r="A56" s="35"/>
    </row>
    <row r="57" s="45" customFormat="1" ht="15" customHeight="1"/>
    <row r="58" s="45" customFormat="1" ht="15" customHeight="1"/>
    <row r="59" s="45" customFormat="1" ht="15" customHeight="1"/>
    <row r="60" s="45" customFormat="1" ht="15" customHeight="1"/>
    <row r="61" s="45" customFormat="1" ht="15" customHeight="1"/>
    <row r="62" s="45" customFormat="1" ht="15" customHeight="1"/>
    <row r="63" s="184" customFormat="1" ht="15" customHeight="1"/>
    <row r="64" spans="1:8" s="6" customFormat="1" ht="15" customHeight="1">
      <c r="A64" s="34" t="s">
        <v>130</v>
      </c>
      <c r="B64" s="7" t="s">
        <v>240</v>
      </c>
      <c r="F64" s="9"/>
      <c r="G64" s="9"/>
      <c r="H64" s="9"/>
    </row>
    <row r="65" s="6" customFormat="1" ht="15" customHeight="1"/>
    <row r="66" s="36" customFormat="1" ht="15" customHeight="1">
      <c r="A66" s="35"/>
    </row>
    <row r="67" s="6" customFormat="1" ht="15" customHeight="1"/>
    <row r="68" s="6" customFormat="1" ht="15" customHeight="1"/>
    <row r="69" s="6" customFormat="1" ht="15" customHeight="1"/>
    <row r="70" s="6" customFormat="1" ht="15" customHeight="1"/>
    <row r="71" spans="1:8" s="6" customFormat="1" ht="15" customHeight="1">
      <c r="A71" s="34" t="s">
        <v>131</v>
      </c>
      <c r="B71" s="7" t="s">
        <v>241</v>
      </c>
      <c r="F71" s="9"/>
      <c r="G71" s="9"/>
      <c r="H71" s="9"/>
    </row>
    <row r="72" spans="6:13" s="6" customFormat="1" ht="15" customHeight="1">
      <c r="F72" s="9"/>
      <c r="G72" s="9"/>
      <c r="H72" s="9"/>
      <c r="I72" s="9"/>
      <c r="J72" s="9"/>
      <c r="K72" s="9"/>
      <c r="L72" s="9"/>
      <c r="M72" s="9"/>
    </row>
    <row r="73" spans="1:13" s="28" customFormat="1" ht="15" customHeight="1">
      <c r="A73" s="32"/>
      <c r="B73" s="37" t="s">
        <v>108</v>
      </c>
      <c r="C73" s="29"/>
      <c r="D73" s="29"/>
      <c r="E73" s="29"/>
      <c r="F73" s="31"/>
      <c r="G73" s="31"/>
      <c r="H73" s="31"/>
      <c r="I73" s="31"/>
      <c r="J73" s="31"/>
      <c r="K73" s="31"/>
      <c r="L73" s="31"/>
      <c r="M73" s="31"/>
    </row>
    <row r="74" spans="1:13" s="28" customFormat="1" ht="15" customHeight="1">
      <c r="A74" s="32"/>
      <c r="B74" s="27"/>
      <c r="C74" s="29"/>
      <c r="D74" s="29"/>
      <c r="E74" s="29"/>
      <c r="F74" s="31"/>
      <c r="G74" s="31"/>
      <c r="H74" s="31"/>
      <c r="I74" s="31"/>
      <c r="J74" s="31"/>
      <c r="K74" s="31"/>
      <c r="L74" s="31"/>
      <c r="M74" s="31"/>
    </row>
    <row r="75" spans="1:13" s="28" customFormat="1" ht="15" customHeight="1">
      <c r="A75" s="32"/>
      <c r="B75" s="27"/>
      <c r="C75" s="29"/>
      <c r="D75" s="29"/>
      <c r="E75" s="29"/>
      <c r="F75" s="31"/>
      <c r="G75" s="31"/>
      <c r="H75" s="31"/>
      <c r="I75" s="31"/>
      <c r="J75" s="31"/>
      <c r="K75" s="31"/>
      <c r="L75" s="31"/>
      <c r="M75" s="31"/>
    </row>
    <row r="76" spans="1:13" s="28" customFormat="1" ht="15" customHeight="1">
      <c r="A76" s="32"/>
      <c r="B76" s="27"/>
      <c r="C76" s="29"/>
      <c r="D76" s="29"/>
      <c r="E76" s="29"/>
      <c r="F76" s="31"/>
      <c r="G76" s="31"/>
      <c r="H76" s="31"/>
      <c r="I76" s="31"/>
      <c r="J76" s="31"/>
      <c r="K76" s="31"/>
      <c r="L76" s="31"/>
      <c r="M76" s="31"/>
    </row>
    <row r="77" spans="1:13" s="28" customFormat="1" ht="15" customHeight="1">
      <c r="A77" s="32"/>
      <c r="B77" s="27"/>
      <c r="C77" s="29"/>
      <c r="D77" s="29"/>
      <c r="E77" s="29"/>
      <c r="F77" s="6"/>
      <c r="G77" s="6"/>
      <c r="H77" s="6"/>
      <c r="I77" s="37" t="s">
        <v>199</v>
      </c>
      <c r="J77" s="31"/>
      <c r="K77" s="31"/>
      <c r="L77" s="31"/>
      <c r="M77" s="31"/>
    </row>
    <row r="78" spans="1:10" s="36" customFormat="1" ht="15" customHeight="1">
      <c r="A78" s="35"/>
      <c r="F78" s="37" t="s">
        <v>165</v>
      </c>
      <c r="G78" s="109"/>
      <c r="H78" s="37"/>
      <c r="I78" s="37" t="str">
        <f>I22</f>
        <v>Nine Months</v>
      </c>
      <c r="J78" s="109"/>
    </row>
    <row r="79" spans="6:10" s="6" customFormat="1" ht="15" customHeight="1">
      <c r="F79" s="37" t="s">
        <v>202</v>
      </c>
      <c r="G79" s="109"/>
      <c r="H79" s="37"/>
      <c r="I79" s="37" t="s">
        <v>157</v>
      </c>
      <c r="J79" s="109"/>
    </row>
    <row r="80" spans="6:10" s="6" customFormat="1" ht="15" customHeight="1">
      <c r="F80" s="143" t="str">
        <f>F24</f>
        <v>31 January 2007</v>
      </c>
      <c r="G80" s="37"/>
      <c r="H80" s="37"/>
      <c r="I80" s="143" t="str">
        <f>I24</f>
        <v>31 January 2007</v>
      </c>
      <c r="J80" s="37"/>
    </row>
    <row r="81" spans="6:10" s="6" customFormat="1" ht="15" customHeight="1">
      <c r="F81" s="37" t="s">
        <v>11</v>
      </c>
      <c r="G81" s="37"/>
      <c r="H81" s="37"/>
      <c r="I81" s="37" t="s">
        <v>11</v>
      </c>
      <c r="J81" s="37"/>
    </row>
    <row r="82" spans="6:13" s="6" customFormat="1" ht="15" customHeight="1">
      <c r="F82" s="9"/>
      <c r="G82" s="9"/>
      <c r="H82" s="9"/>
      <c r="I82" s="9"/>
      <c r="J82" s="9"/>
      <c r="K82" s="9"/>
      <c r="L82" s="9"/>
      <c r="M82" s="9"/>
    </row>
    <row r="83" spans="3:13" s="6" customFormat="1" ht="15" customHeight="1">
      <c r="C83" s="7" t="s">
        <v>143</v>
      </c>
      <c r="F83" s="9"/>
      <c r="G83" s="9"/>
      <c r="H83" s="9"/>
      <c r="I83" s="9"/>
      <c r="J83" s="9"/>
      <c r="K83" s="9"/>
      <c r="L83" s="9"/>
      <c r="M83" s="9"/>
    </row>
    <row r="84" spans="3:13" s="6" customFormat="1" ht="15" customHeight="1">
      <c r="C84" s="6" t="s">
        <v>144</v>
      </c>
      <c r="F84" s="112">
        <f>I84-4282</f>
        <v>7761</v>
      </c>
      <c r="G84" s="112"/>
      <c r="H84" s="112"/>
      <c r="I84" s="112">
        <f>-'CF'!F45</f>
        <v>12043</v>
      </c>
      <c r="J84" s="82"/>
      <c r="K84" s="9"/>
      <c r="L84" s="9"/>
      <c r="M84" s="9"/>
    </row>
    <row r="85" spans="3:13" s="6" customFormat="1" ht="15" customHeight="1" thickBot="1">
      <c r="C85" s="6" t="s">
        <v>146</v>
      </c>
      <c r="F85" s="223">
        <f>-'CF'!F46</f>
        <v>10000</v>
      </c>
      <c r="G85" s="112"/>
      <c r="H85" s="112"/>
      <c r="I85" s="223">
        <f>F85</f>
        <v>10000</v>
      </c>
      <c r="J85" s="82"/>
      <c r="K85" s="9"/>
      <c r="L85" s="9"/>
      <c r="M85" s="9"/>
    </row>
    <row r="86" spans="6:13" s="6" customFormat="1" ht="15" customHeight="1">
      <c r="F86" s="112"/>
      <c r="G86" s="112"/>
      <c r="H86" s="112"/>
      <c r="I86" s="112"/>
      <c r="J86" s="82"/>
      <c r="K86" s="9"/>
      <c r="L86" s="9"/>
      <c r="M86" s="9"/>
    </row>
    <row r="87" spans="3:13" s="6" customFormat="1" ht="15" customHeight="1">
      <c r="C87" s="7" t="s">
        <v>145</v>
      </c>
      <c r="F87" s="112"/>
      <c r="G87" s="112"/>
      <c r="H87" s="112"/>
      <c r="I87" s="112"/>
      <c r="J87" s="82"/>
      <c r="K87" s="9"/>
      <c r="L87" s="9"/>
      <c r="M87" s="9"/>
    </row>
    <row r="88" spans="3:13" s="6" customFormat="1" ht="15" customHeight="1">
      <c r="C88" s="6" t="s">
        <v>144</v>
      </c>
      <c r="F88" s="112">
        <f>I88-4734</f>
        <v>7590</v>
      </c>
      <c r="G88" s="112"/>
      <c r="H88" s="112"/>
      <c r="I88" s="112">
        <f>'CF'!F42+'CF'!F18</f>
        <v>12324</v>
      </c>
      <c r="J88" s="82"/>
      <c r="K88" s="9"/>
      <c r="L88" s="9"/>
      <c r="M88" s="9"/>
    </row>
    <row r="89" spans="3:13" s="6" customFormat="1" ht="15" customHeight="1" thickBot="1">
      <c r="C89" s="6" t="s">
        <v>146</v>
      </c>
      <c r="F89" s="223">
        <f>'CF'!F43-'NOTES(2)'!F93</f>
        <v>408</v>
      </c>
      <c r="G89" s="112"/>
      <c r="H89" s="112"/>
      <c r="I89" s="223">
        <f>F89</f>
        <v>408</v>
      </c>
      <c r="J89" s="82"/>
      <c r="K89" s="9"/>
      <c r="L89" s="9"/>
      <c r="M89" s="9"/>
    </row>
    <row r="90" spans="6:13" s="6" customFormat="1" ht="15" customHeight="1">
      <c r="F90" s="112"/>
      <c r="G90" s="112"/>
      <c r="H90" s="112"/>
      <c r="I90" s="112"/>
      <c r="J90" s="82"/>
      <c r="K90" s="9"/>
      <c r="L90" s="9"/>
      <c r="M90" s="9"/>
    </row>
    <row r="91" spans="3:13" s="6" customFormat="1" ht="15" customHeight="1">
      <c r="C91" s="7" t="s">
        <v>296</v>
      </c>
      <c r="F91" s="112"/>
      <c r="G91" s="112"/>
      <c r="H91" s="112"/>
      <c r="I91" s="112"/>
      <c r="J91" s="82"/>
      <c r="K91" s="9"/>
      <c r="L91" s="9"/>
      <c r="M91" s="9"/>
    </row>
    <row r="92" spans="3:13" s="6" customFormat="1" ht="15" customHeight="1">
      <c r="C92" s="6" t="s">
        <v>144</v>
      </c>
      <c r="F92" s="112">
        <f>I92-263</f>
        <v>641</v>
      </c>
      <c r="G92" s="112"/>
      <c r="H92" s="112"/>
      <c r="I92" s="112">
        <f>-'CF'!F18</f>
        <v>904</v>
      </c>
      <c r="J92" s="82"/>
      <c r="K92" s="9"/>
      <c r="L92" s="9"/>
      <c r="M92" s="9"/>
    </row>
    <row r="93" spans="3:13" s="6" customFormat="1" ht="15" customHeight="1" thickBot="1">
      <c r="C93" s="6" t="s">
        <v>146</v>
      </c>
      <c r="F93" s="248">
        <f>-'CF'!F19</f>
        <v>6793</v>
      </c>
      <c r="G93" s="50"/>
      <c r="H93" s="50"/>
      <c r="I93" s="249">
        <f>F93</f>
        <v>6793</v>
      </c>
      <c r="J93" s="9"/>
      <c r="K93" s="9"/>
      <c r="L93" s="9"/>
      <c r="M93" s="9"/>
    </row>
    <row r="94" spans="1:9" ht="16.5" customHeight="1">
      <c r="A94" s="1" t="s">
        <v>0</v>
      </c>
      <c r="I94" s="177"/>
    </row>
    <row r="95" ht="15" customHeight="1">
      <c r="A95" s="2" t="s">
        <v>1</v>
      </c>
    </row>
    <row r="96" ht="15" customHeight="1">
      <c r="A96" s="69" t="str">
        <f>A48</f>
        <v>Unaudited Results for the Third Financial Quarter Ended 31 January 2007</v>
      </c>
    </row>
    <row r="98" s="6" customFormat="1" ht="15" customHeight="1">
      <c r="A98" s="7" t="str">
        <f>+A50</f>
        <v>NOTES TO THE QUARTERLY FINANCIAL STATEMENTS - CONT'D</v>
      </c>
    </row>
    <row r="100" spans="1:8" s="6" customFormat="1" ht="15" customHeight="1">
      <c r="A100" s="34" t="s">
        <v>131</v>
      </c>
      <c r="B100" s="7" t="s">
        <v>257</v>
      </c>
      <c r="F100" s="9"/>
      <c r="G100" s="9"/>
      <c r="H100" s="9"/>
    </row>
    <row r="101" spans="6:13" s="6" customFormat="1" ht="15" customHeight="1">
      <c r="F101" s="9"/>
      <c r="G101" s="9"/>
      <c r="H101" s="9"/>
      <c r="I101" s="9"/>
      <c r="J101" s="9"/>
      <c r="K101" s="9"/>
      <c r="L101" s="9"/>
      <c r="M101" s="9"/>
    </row>
    <row r="102" spans="1:13" s="28" customFormat="1" ht="15" customHeight="1">
      <c r="A102" s="32"/>
      <c r="B102" s="37" t="s">
        <v>109</v>
      </c>
      <c r="C102" s="29"/>
      <c r="D102" s="29"/>
      <c r="E102" s="29"/>
      <c r="F102" s="31"/>
      <c r="G102" s="31"/>
      <c r="H102" s="31"/>
      <c r="I102" s="31"/>
      <c r="J102" s="31"/>
      <c r="K102" s="31"/>
      <c r="L102" s="31"/>
      <c r="M102" s="31"/>
    </row>
    <row r="103" spans="1:13" s="28" customFormat="1" ht="15" customHeight="1">
      <c r="A103" s="32"/>
      <c r="B103" s="27"/>
      <c r="C103" s="29"/>
      <c r="D103" s="29"/>
      <c r="E103" s="29"/>
      <c r="F103" s="31"/>
      <c r="G103" s="31"/>
      <c r="H103" s="31"/>
      <c r="I103" s="31"/>
      <c r="J103" s="31"/>
      <c r="K103" s="31"/>
      <c r="L103" s="31"/>
      <c r="M103" s="31"/>
    </row>
    <row r="104" spans="1:13" s="28" customFormat="1" ht="15" customHeight="1">
      <c r="A104" s="32"/>
      <c r="B104" s="27"/>
      <c r="C104" s="29"/>
      <c r="D104" s="29"/>
      <c r="E104" s="29"/>
      <c r="F104" s="31"/>
      <c r="G104" s="31"/>
      <c r="H104" s="31"/>
      <c r="I104" s="31"/>
      <c r="J104" s="31"/>
      <c r="K104" s="31"/>
      <c r="L104" s="31"/>
      <c r="M104" s="31"/>
    </row>
    <row r="105" spans="6:13" s="6" customFormat="1" ht="15" customHeight="1">
      <c r="F105" s="256" t="s">
        <v>289</v>
      </c>
      <c r="G105" s="256"/>
      <c r="H105" s="256"/>
      <c r="I105" s="256"/>
      <c r="J105" s="9"/>
      <c r="K105" s="9"/>
      <c r="L105" s="9"/>
      <c r="M105" s="9"/>
    </row>
    <row r="106" spans="6:13" s="6" customFormat="1" ht="15" customHeight="1">
      <c r="F106" s="37" t="s">
        <v>204</v>
      </c>
      <c r="G106" s="9"/>
      <c r="H106" s="9"/>
      <c r="I106" s="37" t="s">
        <v>206</v>
      </c>
      <c r="J106" s="9"/>
      <c r="K106" s="9"/>
      <c r="L106" s="9"/>
      <c r="M106" s="9"/>
    </row>
    <row r="107" spans="6:13" s="6" customFormat="1" ht="15" customHeight="1">
      <c r="F107" s="144" t="s">
        <v>203</v>
      </c>
      <c r="G107" s="9"/>
      <c r="H107" s="9"/>
      <c r="I107" s="125" t="s">
        <v>205</v>
      </c>
      <c r="J107" s="9"/>
      <c r="K107" s="9"/>
      <c r="L107" s="9"/>
      <c r="M107" s="9"/>
    </row>
    <row r="108" spans="6:13" s="6" customFormat="1" ht="15" customHeight="1">
      <c r="F108" s="37" t="s">
        <v>11</v>
      </c>
      <c r="G108" s="9"/>
      <c r="H108" s="9"/>
      <c r="I108" s="37" t="s">
        <v>11</v>
      </c>
      <c r="J108" s="9"/>
      <c r="K108" s="9"/>
      <c r="L108" s="9"/>
      <c r="M108" s="9"/>
    </row>
    <row r="109" spans="6:13" s="6" customFormat="1" ht="15" customHeight="1">
      <c r="F109" s="82"/>
      <c r="G109" s="9"/>
      <c r="H109" s="9"/>
      <c r="I109" s="9"/>
      <c r="J109" s="9"/>
      <c r="K109" s="9"/>
      <c r="L109" s="9"/>
      <c r="M109" s="9"/>
    </row>
    <row r="110" spans="3:13" s="6" customFormat="1" ht="15" customHeight="1">
      <c r="C110" s="6" t="s">
        <v>147</v>
      </c>
      <c r="F110" s="112">
        <f>F112</f>
        <v>7086</v>
      </c>
      <c r="G110" s="9"/>
      <c r="H110" s="9"/>
      <c r="I110" s="112">
        <v>15314</v>
      </c>
      <c r="J110" s="82"/>
      <c r="K110" s="9"/>
      <c r="L110" s="9"/>
      <c r="M110" s="9"/>
    </row>
    <row r="111" spans="6:13" s="6" customFormat="1" ht="6.75" customHeight="1">
      <c r="F111" s="112"/>
      <c r="G111" s="9"/>
      <c r="H111" s="9"/>
      <c r="I111" s="112"/>
      <c r="J111" s="82"/>
      <c r="K111" s="9"/>
      <c r="L111" s="9"/>
      <c r="M111" s="9"/>
    </row>
    <row r="112" spans="3:13" s="6" customFormat="1" ht="15" customHeight="1">
      <c r="C112" s="6" t="s">
        <v>148</v>
      </c>
      <c r="F112" s="112">
        <f>'BS'!E27</f>
        <v>7086</v>
      </c>
      <c r="G112" s="9"/>
      <c r="H112" s="9"/>
      <c r="I112" s="112">
        <v>15314</v>
      </c>
      <c r="J112" s="82"/>
      <c r="K112" s="9"/>
      <c r="L112" s="9"/>
      <c r="M112" s="9"/>
    </row>
    <row r="113" spans="6:13" s="6" customFormat="1" ht="6.75" customHeight="1">
      <c r="F113" s="112"/>
      <c r="G113" s="9"/>
      <c r="H113" s="9"/>
      <c r="I113" s="112"/>
      <c r="J113" s="82"/>
      <c r="K113" s="9"/>
      <c r="L113" s="9"/>
      <c r="M113" s="9"/>
    </row>
    <row r="114" spans="3:13" s="6" customFormat="1" ht="15" customHeight="1" thickBot="1">
      <c r="C114" s="6" t="s">
        <v>149</v>
      </c>
      <c r="F114" s="223">
        <v>7589</v>
      </c>
      <c r="G114" s="9"/>
      <c r="H114" s="9"/>
      <c r="I114" s="223">
        <v>33920</v>
      </c>
      <c r="J114" s="82"/>
      <c r="K114" s="9"/>
      <c r="L114" s="9"/>
      <c r="M114" s="9"/>
    </row>
    <row r="115" spans="6:13" s="6" customFormat="1" ht="15" customHeight="1">
      <c r="F115" s="9"/>
      <c r="G115" s="9"/>
      <c r="H115" s="9"/>
      <c r="I115" s="82"/>
      <c r="J115" s="82"/>
      <c r="K115" s="9"/>
      <c r="L115" s="9"/>
      <c r="M115" s="9"/>
    </row>
    <row r="116" spans="6:13" s="6" customFormat="1" ht="15" customHeight="1">
      <c r="F116" s="9"/>
      <c r="G116" s="9"/>
      <c r="H116" s="9"/>
      <c r="I116" s="82"/>
      <c r="J116" s="82"/>
      <c r="K116" s="9"/>
      <c r="L116" s="9"/>
      <c r="M116" s="9"/>
    </row>
    <row r="117" spans="1:8" s="6" customFormat="1" ht="15" customHeight="1">
      <c r="A117" s="34" t="s">
        <v>132</v>
      </c>
      <c r="B117" s="7" t="s">
        <v>242</v>
      </c>
      <c r="F117" s="9"/>
      <c r="G117" s="9"/>
      <c r="H117" s="9"/>
    </row>
    <row r="118" spans="6:13" s="6" customFormat="1" ht="15" customHeight="1">
      <c r="F118" s="9"/>
      <c r="G118" s="9"/>
      <c r="H118" s="9"/>
      <c r="I118" s="9"/>
      <c r="J118" s="9"/>
      <c r="K118" s="9"/>
      <c r="L118" s="9"/>
      <c r="M118" s="9"/>
    </row>
    <row r="119" spans="1:13" s="28" customFormat="1" ht="15" customHeight="1">
      <c r="A119" s="32"/>
      <c r="B119" s="27"/>
      <c r="C119" s="29"/>
      <c r="D119" s="29"/>
      <c r="E119" s="29"/>
      <c r="F119" s="31"/>
      <c r="G119" s="31"/>
      <c r="H119" s="31"/>
      <c r="I119" s="31"/>
      <c r="J119" s="31"/>
      <c r="K119" s="31"/>
      <c r="L119" s="31"/>
      <c r="M119" s="31"/>
    </row>
    <row r="120" spans="1:13" s="28" customFormat="1" ht="15" customHeight="1">
      <c r="A120" s="32"/>
      <c r="B120" s="27"/>
      <c r="C120" s="29"/>
      <c r="D120" s="29"/>
      <c r="E120" s="29"/>
      <c r="F120" s="31"/>
      <c r="G120" s="31"/>
      <c r="H120" s="31"/>
      <c r="I120" s="31"/>
      <c r="J120" s="31"/>
      <c r="K120" s="31"/>
      <c r="L120" s="31"/>
      <c r="M120" s="31"/>
    </row>
    <row r="121" spans="1:13" s="28" customFormat="1" ht="15" customHeight="1">
      <c r="A121" s="32"/>
      <c r="B121" s="27"/>
      <c r="C121" s="29"/>
      <c r="D121" s="29"/>
      <c r="E121" s="29"/>
      <c r="F121" s="31"/>
      <c r="G121" s="31"/>
      <c r="H121" s="31"/>
      <c r="I121" s="31"/>
      <c r="J121" s="31"/>
      <c r="K121" s="31"/>
      <c r="L121" s="31"/>
      <c r="M121" s="31"/>
    </row>
    <row r="123" spans="1:8" s="6" customFormat="1" ht="15" customHeight="1">
      <c r="A123" s="34" t="s">
        <v>133</v>
      </c>
      <c r="B123" s="7" t="s">
        <v>243</v>
      </c>
      <c r="F123" s="9"/>
      <c r="G123" s="9"/>
      <c r="H123" s="9"/>
    </row>
    <row r="124" spans="1:8" s="6" customFormat="1" ht="12.75" customHeight="1">
      <c r="A124" s="34"/>
      <c r="B124" s="7"/>
      <c r="F124" s="9"/>
      <c r="G124" s="9"/>
      <c r="H124" s="9"/>
    </row>
    <row r="125" s="6" customFormat="1" ht="15" customHeight="1">
      <c r="I125" s="37" t="s">
        <v>199</v>
      </c>
    </row>
    <row r="126" spans="1:10" s="36" customFormat="1" ht="15" customHeight="1">
      <c r="A126" s="35"/>
      <c r="F126" s="37" t="s">
        <v>165</v>
      </c>
      <c r="G126" s="109"/>
      <c r="H126" s="37"/>
      <c r="I126" s="37" t="str">
        <f>I78</f>
        <v>Nine Months</v>
      </c>
      <c r="J126" s="109"/>
    </row>
    <row r="127" spans="6:10" s="6" customFormat="1" ht="15" customHeight="1">
      <c r="F127" s="37" t="s">
        <v>202</v>
      </c>
      <c r="G127" s="109"/>
      <c r="H127" s="37"/>
      <c r="I127" s="37" t="s">
        <v>157</v>
      </c>
      <c r="J127" s="109"/>
    </row>
    <row r="128" spans="6:10" s="6" customFormat="1" ht="15" customHeight="1">
      <c r="F128" s="143" t="str">
        <f>F80</f>
        <v>31 January 2007</v>
      </c>
      <c r="G128" s="37"/>
      <c r="H128" s="37"/>
      <c r="I128" s="143" t="str">
        <f>I80</f>
        <v>31 January 2007</v>
      </c>
      <c r="J128" s="37"/>
    </row>
    <row r="129" spans="6:10" s="6" customFormat="1" ht="15" customHeight="1">
      <c r="F129" s="37" t="s">
        <v>11</v>
      </c>
      <c r="G129" s="37"/>
      <c r="H129" s="37"/>
      <c r="I129" s="37" t="s">
        <v>11</v>
      </c>
      <c r="J129" s="37"/>
    </row>
    <row r="130" s="6" customFormat="1" ht="12" customHeight="1"/>
    <row r="131" spans="2:9" s="6" customFormat="1" ht="15" customHeight="1">
      <c r="B131" s="6" t="s">
        <v>139</v>
      </c>
      <c r="F131" s="169">
        <f>I131-1990</f>
        <v>1524</v>
      </c>
      <c r="G131" s="45"/>
      <c r="H131" s="45"/>
      <c r="I131" s="187">
        <v>3514</v>
      </c>
    </row>
    <row r="132" spans="2:9" s="6" customFormat="1" ht="15" customHeight="1">
      <c r="B132" s="6" t="s">
        <v>140</v>
      </c>
      <c r="F132" s="169">
        <f>I132-2665</f>
        <v>1944</v>
      </c>
      <c r="G132" s="45"/>
      <c r="H132" s="45"/>
      <c r="I132" s="187">
        <v>4609</v>
      </c>
    </row>
    <row r="133" spans="6:10" s="6" customFormat="1" ht="15" customHeight="1" thickBot="1">
      <c r="F133" s="188">
        <f>SUM(F131:F132)</f>
        <v>3468</v>
      </c>
      <c r="G133" s="50"/>
      <c r="H133" s="50"/>
      <c r="I133" s="189">
        <f>SUM(I131:I132)</f>
        <v>8123</v>
      </c>
      <c r="J133" s="106"/>
    </row>
    <row r="134" s="6" customFormat="1" ht="15" customHeight="1"/>
    <row r="135" s="36" customFormat="1" ht="15" customHeight="1">
      <c r="A135" s="35"/>
    </row>
    <row r="136" s="6" customFormat="1" ht="15" customHeight="1"/>
    <row r="137" s="6" customFormat="1" ht="15" customHeight="1"/>
    <row r="138" s="6" customFormat="1" ht="15" customHeight="1"/>
    <row r="140" spans="1:8" s="6" customFormat="1" ht="15" customHeight="1">
      <c r="A140" s="34" t="s">
        <v>134</v>
      </c>
      <c r="B140" s="7" t="s">
        <v>244</v>
      </c>
      <c r="F140" s="9"/>
      <c r="G140" s="9"/>
      <c r="H140" s="9"/>
    </row>
    <row r="141" spans="6:13" s="6" customFormat="1" ht="15" customHeight="1">
      <c r="F141" s="9"/>
      <c r="G141" s="9"/>
      <c r="H141" s="9"/>
      <c r="I141" s="9"/>
      <c r="J141" s="9"/>
      <c r="K141" s="9"/>
      <c r="L141" s="9"/>
      <c r="M141" s="9"/>
    </row>
    <row r="142" spans="1:13" s="28" customFormat="1" ht="15" customHeight="1">
      <c r="A142" s="32"/>
      <c r="B142" s="27"/>
      <c r="C142" s="29"/>
      <c r="D142" s="29"/>
      <c r="E142" s="29"/>
      <c r="F142" s="31"/>
      <c r="G142" s="31"/>
      <c r="H142" s="31"/>
      <c r="I142" s="31"/>
      <c r="J142" s="31"/>
      <c r="K142" s="31"/>
      <c r="L142" s="31"/>
      <c r="M142" s="31"/>
    </row>
    <row r="143" spans="1:13" s="28" customFormat="1" ht="15" customHeight="1">
      <c r="A143" s="32"/>
      <c r="B143" s="27"/>
      <c r="C143" s="29"/>
      <c r="D143" s="29"/>
      <c r="E143" s="29"/>
      <c r="F143" s="31"/>
      <c r="G143" s="31"/>
      <c r="H143" s="31"/>
      <c r="I143" s="31"/>
      <c r="J143" s="31"/>
      <c r="K143" s="31"/>
      <c r="L143" s="31"/>
      <c r="M143" s="31"/>
    </row>
    <row r="144" spans="1:9" ht="16.5" customHeight="1">
      <c r="A144" s="1" t="s">
        <v>0</v>
      </c>
      <c r="I144" s="177"/>
    </row>
    <row r="145" ht="15" customHeight="1">
      <c r="A145" s="2" t="s">
        <v>1</v>
      </c>
    </row>
    <row r="146" ht="15" customHeight="1">
      <c r="A146" s="69" t="str">
        <f>A96</f>
        <v>Unaudited Results for the Third Financial Quarter Ended 31 January 2007</v>
      </c>
    </row>
    <row r="148" s="6" customFormat="1" ht="15" customHeight="1">
      <c r="A148" s="7" t="str">
        <f>+A98</f>
        <v>NOTES TO THE QUARTERLY FINANCIAL STATEMENTS - CONT'D</v>
      </c>
    </row>
    <row r="149" spans="6:13" s="6" customFormat="1" ht="15" customHeight="1">
      <c r="F149" s="82"/>
      <c r="G149" s="9"/>
      <c r="H149" s="9"/>
      <c r="I149" s="9"/>
      <c r="J149" s="9"/>
      <c r="K149" s="9"/>
      <c r="L149" s="9"/>
      <c r="M149" s="9"/>
    </row>
    <row r="150" spans="1:8" s="6" customFormat="1" ht="15" customHeight="1">
      <c r="A150" s="34" t="s">
        <v>135</v>
      </c>
      <c r="B150" s="7" t="s">
        <v>245</v>
      </c>
      <c r="F150" s="9"/>
      <c r="G150" s="9"/>
      <c r="H150" s="9"/>
    </row>
    <row r="151" spans="6:13" s="6" customFormat="1" ht="15" customHeight="1">
      <c r="F151" s="9"/>
      <c r="G151" s="9"/>
      <c r="H151" s="9"/>
      <c r="I151" s="9"/>
      <c r="J151" s="9"/>
      <c r="K151" s="9"/>
      <c r="L151" s="9"/>
      <c r="M151" s="9"/>
    </row>
    <row r="152" spans="1:13" s="28" customFormat="1" ht="15" customHeight="1">
      <c r="A152" s="32"/>
      <c r="B152" s="27"/>
      <c r="C152" s="29"/>
      <c r="D152" s="29"/>
      <c r="E152" s="29"/>
      <c r="F152" s="31"/>
      <c r="G152" s="31"/>
      <c r="H152" s="31"/>
      <c r="I152" s="31"/>
      <c r="J152" s="31"/>
      <c r="K152" s="31"/>
      <c r="L152" s="31"/>
      <c r="M152" s="31"/>
    </row>
    <row r="153" spans="6:13" s="6" customFormat="1" ht="15" customHeight="1">
      <c r="F153" s="9"/>
      <c r="G153" s="9"/>
      <c r="H153" s="9"/>
      <c r="I153" s="9"/>
      <c r="J153" s="9"/>
      <c r="K153" s="9"/>
      <c r="L153" s="9"/>
      <c r="M153" s="9"/>
    </row>
    <row r="154" spans="6:13" s="6" customFormat="1" ht="15" customHeight="1">
      <c r="F154" s="9"/>
      <c r="G154" s="9"/>
      <c r="H154" s="9"/>
      <c r="I154" s="9"/>
      <c r="J154" s="9"/>
      <c r="K154" s="9"/>
      <c r="L154" s="9"/>
      <c r="M154" s="9"/>
    </row>
    <row r="155" spans="6:13" s="6" customFormat="1" ht="6" customHeight="1">
      <c r="F155" s="9"/>
      <c r="G155" s="9"/>
      <c r="H155" s="9"/>
      <c r="I155" s="9"/>
      <c r="J155" s="9"/>
      <c r="K155" s="9"/>
      <c r="L155" s="9"/>
      <c r="M155" s="9"/>
    </row>
    <row r="156" spans="1:8" s="6" customFormat="1" ht="15" customHeight="1">
      <c r="A156" s="34" t="s">
        <v>136</v>
      </c>
      <c r="B156" s="7" t="s">
        <v>246</v>
      </c>
      <c r="F156" s="9"/>
      <c r="G156" s="9"/>
      <c r="H156" s="9"/>
    </row>
    <row r="157" spans="6:13" s="6" customFormat="1" ht="15" customHeight="1">
      <c r="F157" s="9"/>
      <c r="G157" s="9"/>
      <c r="H157" s="9"/>
      <c r="I157" s="9"/>
      <c r="J157" s="9"/>
      <c r="K157" s="9"/>
      <c r="L157" s="9"/>
      <c r="M157" s="9"/>
    </row>
    <row r="158" spans="1:13" s="28" customFormat="1" ht="15" customHeight="1">
      <c r="A158" s="32"/>
      <c r="B158" s="27"/>
      <c r="C158" s="29"/>
      <c r="D158" s="29"/>
      <c r="E158" s="29"/>
      <c r="F158" s="31"/>
      <c r="G158" s="31"/>
      <c r="H158" s="31"/>
      <c r="I158" s="31"/>
      <c r="J158" s="31"/>
      <c r="K158" s="31"/>
      <c r="L158" s="31"/>
      <c r="M158" s="31"/>
    </row>
    <row r="159" spans="1:13" s="28" customFormat="1" ht="15" customHeight="1">
      <c r="A159" s="32"/>
      <c r="B159" s="27"/>
      <c r="C159" s="29"/>
      <c r="D159" s="29"/>
      <c r="E159" s="29"/>
      <c r="F159" s="31"/>
      <c r="G159" s="31"/>
      <c r="H159" s="31"/>
      <c r="I159" s="31"/>
      <c r="J159" s="31"/>
      <c r="K159" s="31"/>
      <c r="L159" s="31"/>
      <c r="M159" s="31"/>
    </row>
    <row r="160" spans="1:13" s="28" customFormat="1" ht="5.25" customHeight="1">
      <c r="A160" s="32"/>
      <c r="B160" s="27"/>
      <c r="C160" s="29"/>
      <c r="D160" s="29"/>
      <c r="E160" s="29"/>
      <c r="F160" s="31"/>
      <c r="G160" s="31"/>
      <c r="H160" s="31"/>
      <c r="I160" s="31"/>
      <c r="J160" s="31"/>
      <c r="K160" s="31"/>
      <c r="L160" s="31"/>
      <c r="M160" s="31"/>
    </row>
    <row r="161" spans="1:8" s="6" customFormat="1" ht="15" customHeight="1">
      <c r="A161" s="34" t="s">
        <v>137</v>
      </c>
      <c r="B161" s="7" t="s">
        <v>247</v>
      </c>
      <c r="F161" s="9"/>
      <c r="G161" s="9"/>
      <c r="H161" s="9"/>
    </row>
    <row r="162" spans="6:13" s="6" customFormat="1" ht="15" customHeight="1">
      <c r="F162" s="9"/>
      <c r="G162" s="9"/>
      <c r="H162" s="9"/>
      <c r="I162" s="9"/>
      <c r="J162" s="9"/>
      <c r="K162" s="9"/>
      <c r="L162" s="9"/>
      <c r="M162" s="9"/>
    </row>
    <row r="163" spans="1:13" s="28" customFormat="1" ht="15" customHeight="1">
      <c r="A163" s="32"/>
      <c r="B163" s="161" t="s">
        <v>108</v>
      </c>
      <c r="C163" s="29"/>
      <c r="D163" s="29"/>
      <c r="E163" s="29"/>
      <c r="F163" s="31"/>
      <c r="G163" s="31"/>
      <c r="H163" s="31"/>
      <c r="I163" s="31"/>
      <c r="J163" s="31"/>
      <c r="K163" s="31"/>
      <c r="L163" s="31"/>
      <c r="M163" s="31"/>
    </row>
    <row r="164" spans="6:13" s="6" customFormat="1" ht="15" customHeight="1">
      <c r="F164" s="9"/>
      <c r="G164" s="9"/>
      <c r="H164" s="9"/>
      <c r="I164" s="9"/>
      <c r="J164" s="9"/>
      <c r="K164" s="9"/>
      <c r="L164" s="9"/>
      <c r="M164" s="9"/>
    </row>
    <row r="165" spans="6:13" s="6" customFormat="1" ht="15" customHeight="1">
      <c r="F165" s="9"/>
      <c r="G165" s="9"/>
      <c r="H165" s="9"/>
      <c r="I165" s="9"/>
      <c r="J165" s="9"/>
      <c r="K165" s="9"/>
      <c r="L165" s="9"/>
      <c r="M165" s="9"/>
    </row>
    <row r="166" spans="6:13" s="6" customFormat="1" ht="15" customHeight="1">
      <c r="F166" s="9"/>
      <c r="G166" s="9"/>
      <c r="H166" s="9"/>
      <c r="I166" s="9"/>
      <c r="J166" s="9"/>
      <c r="K166" s="9"/>
      <c r="L166" s="9"/>
      <c r="M166" s="9"/>
    </row>
    <row r="167" spans="6:13" s="6" customFormat="1" ht="15" customHeight="1">
      <c r="F167" s="9"/>
      <c r="G167" s="9"/>
      <c r="H167" s="9"/>
      <c r="I167" s="9"/>
      <c r="J167" s="9"/>
      <c r="K167" s="9"/>
      <c r="L167" s="9"/>
      <c r="M167" s="9"/>
    </row>
    <row r="168" spans="1:13" s="28" customFormat="1" ht="15" customHeight="1">
      <c r="A168" s="32"/>
      <c r="B168" s="27"/>
      <c r="C168" s="43" t="s">
        <v>153</v>
      </c>
      <c r="D168" s="29"/>
      <c r="E168" s="29"/>
      <c r="F168" s="31"/>
      <c r="G168" s="31"/>
      <c r="H168" s="31"/>
      <c r="I168" s="31"/>
      <c r="J168" s="31"/>
      <c r="K168" s="31"/>
      <c r="L168" s="31"/>
      <c r="M168" s="31"/>
    </row>
    <row r="169" spans="6:13" s="6" customFormat="1" ht="15" customHeight="1">
      <c r="F169" s="9"/>
      <c r="G169" s="9"/>
      <c r="H169" s="9"/>
      <c r="I169" s="9"/>
      <c r="J169" s="9"/>
      <c r="K169" s="9"/>
      <c r="L169" s="9"/>
      <c r="M169" s="9"/>
    </row>
    <row r="170" spans="6:13" s="6" customFormat="1" ht="15" customHeight="1">
      <c r="F170" s="9"/>
      <c r="G170" s="9"/>
      <c r="H170" s="9"/>
      <c r="I170" s="9"/>
      <c r="J170" s="9"/>
      <c r="K170" s="9"/>
      <c r="L170" s="9"/>
      <c r="M170" s="9"/>
    </row>
    <row r="171" spans="1:13" s="28" customFormat="1" ht="15" customHeight="1">
      <c r="A171" s="32"/>
      <c r="B171" s="27"/>
      <c r="C171" s="43" t="s">
        <v>154</v>
      </c>
      <c r="D171" s="29"/>
      <c r="E171" s="29"/>
      <c r="F171" s="31"/>
      <c r="G171" s="31"/>
      <c r="H171" s="31"/>
      <c r="I171" s="31"/>
      <c r="J171" s="31"/>
      <c r="K171" s="31"/>
      <c r="L171" s="31"/>
      <c r="M171" s="31"/>
    </row>
    <row r="172" spans="6:13" s="6" customFormat="1" ht="15" customHeight="1">
      <c r="F172" s="9"/>
      <c r="G172" s="9"/>
      <c r="H172" s="9"/>
      <c r="I172" s="9"/>
      <c r="J172" s="9"/>
      <c r="K172" s="9"/>
      <c r="L172" s="9"/>
      <c r="M172" s="9"/>
    </row>
    <row r="173" spans="6:13" s="6" customFormat="1" ht="15" customHeight="1">
      <c r="F173" s="9"/>
      <c r="G173" s="9"/>
      <c r="H173" s="9"/>
      <c r="I173" s="9"/>
      <c r="J173" s="9"/>
      <c r="K173" s="9"/>
      <c r="L173" s="9"/>
      <c r="M173" s="9"/>
    </row>
    <row r="174" spans="1:13" s="28" customFormat="1" ht="15" customHeight="1">
      <c r="A174" s="32"/>
      <c r="B174" s="27"/>
      <c r="C174" s="29"/>
      <c r="D174" s="29"/>
      <c r="E174" s="29"/>
      <c r="F174" s="31"/>
      <c r="G174" s="31"/>
      <c r="H174" s="31"/>
      <c r="I174" s="31"/>
      <c r="J174" s="31"/>
      <c r="K174" s="31"/>
      <c r="L174" s="31"/>
      <c r="M174" s="31"/>
    </row>
    <row r="175" spans="6:13" s="6" customFormat="1" ht="15" customHeight="1">
      <c r="F175" s="9"/>
      <c r="G175" s="9"/>
      <c r="H175" s="9"/>
      <c r="I175" s="9"/>
      <c r="J175" s="9"/>
      <c r="K175" s="9"/>
      <c r="L175" s="9"/>
      <c r="M175" s="9"/>
    </row>
    <row r="176" spans="6:13" s="6" customFormat="1" ht="15" customHeight="1">
      <c r="F176" s="9"/>
      <c r="G176" s="9"/>
      <c r="H176" s="9"/>
      <c r="I176" s="9"/>
      <c r="J176" s="9"/>
      <c r="K176" s="9"/>
      <c r="L176" s="9"/>
      <c r="M176" s="9"/>
    </row>
    <row r="177" spans="6:13" s="6" customFormat="1" ht="15" customHeight="1">
      <c r="F177" s="9"/>
      <c r="G177" s="9"/>
      <c r="H177" s="9"/>
      <c r="I177" s="9"/>
      <c r="J177" s="9"/>
      <c r="K177" s="9"/>
      <c r="L177" s="9"/>
      <c r="M177" s="9"/>
    </row>
    <row r="178" spans="1:13" s="159" customFormat="1" ht="15.75">
      <c r="A178" s="63"/>
      <c r="B178" s="158" t="s">
        <v>109</v>
      </c>
      <c r="C178" s="257" t="s">
        <v>309</v>
      </c>
      <c r="D178" s="258"/>
      <c r="E178" s="258"/>
      <c r="F178" s="258"/>
      <c r="G178" s="258"/>
      <c r="H178" s="258"/>
      <c r="I178" s="258"/>
      <c r="J178" s="258"/>
      <c r="K178" s="63"/>
      <c r="L178" s="63"/>
      <c r="M178" s="63"/>
    </row>
    <row r="179" spans="3:13" s="44" customFormat="1" ht="15" customHeight="1">
      <c r="C179" s="259" t="s">
        <v>310</v>
      </c>
      <c r="D179" s="259"/>
      <c r="E179" s="259"/>
      <c r="F179" s="260"/>
      <c r="G179" s="260"/>
      <c r="H179" s="260"/>
      <c r="I179" s="260"/>
      <c r="J179" s="260"/>
      <c r="K179" s="160"/>
      <c r="L179" s="160"/>
      <c r="M179" s="160"/>
    </row>
    <row r="180" spans="3:13" s="44" customFormat="1" ht="15.75">
      <c r="C180" s="259" t="s">
        <v>311</v>
      </c>
      <c r="D180" s="259"/>
      <c r="E180" s="259"/>
      <c r="F180" s="260"/>
      <c r="G180" s="260"/>
      <c r="H180" s="260"/>
      <c r="I180" s="260"/>
      <c r="J180" s="260"/>
      <c r="K180" s="160"/>
      <c r="L180" s="160"/>
      <c r="M180" s="160"/>
    </row>
    <row r="181" spans="3:13" s="44" customFormat="1" ht="15" customHeight="1">
      <c r="C181" s="259" t="s">
        <v>316</v>
      </c>
      <c r="D181" s="259"/>
      <c r="E181" s="259"/>
      <c r="F181" s="260"/>
      <c r="G181" s="260"/>
      <c r="H181" s="260"/>
      <c r="I181" s="260"/>
      <c r="J181" s="260"/>
      <c r="K181" s="160"/>
      <c r="L181" s="160"/>
      <c r="M181" s="160"/>
    </row>
    <row r="182" spans="3:13" s="44" customFormat="1" ht="15" customHeight="1">
      <c r="C182" s="259" t="s">
        <v>312</v>
      </c>
      <c r="D182" s="259"/>
      <c r="E182" s="259"/>
      <c r="F182" s="260"/>
      <c r="G182" s="260"/>
      <c r="H182" s="260"/>
      <c r="I182" s="260"/>
      <c r="J182" s="260"/>
      <c r="K182" s="160"/>
      <c r="L182" s="160"/>
      <c r="M182" s="160"/>
    </row>
    <row r="183" spans="3:13" s="6" customFormat="1" ht="15" customHeight="1">
      <c r="C183" s="108" t="s">
        <v>317</v>
      </c>
      <c r="D183" s="108"/>
      <c r="E183" s="108"/>
      <c r="F183" s="87"/>
      <c r="G183" s="87"/>
      <c r="H183" s="87"/>
      <c r="I183" s="87"/>
      <c r="J183" s="87"/>
      <c r="K183" s="9"/>
      <c r="L183" s="9"/>
      <c r="M183" s="9"/>
    </row>
    <row r="184" spans="3:13" s="6" customFormat="1" ht="15" customHeight="1">
      <c r="C184" s="6" t="s">
        <v>313</v>
      </c>
      <c r="F184" s="9"/>
      <c r="G184" s="9"/>
      <c r="H184" s="9"/>
      <c r="I184" s="9"/>
      <c r="J184" s="9"/>
      <c r="K184" s="9"/>
      <c r="L184" s="9"/>
      <c r="M184" s="9"/>
    </row>
    <row r="185" spans="3:13" s="6" customFormat="1" ht="15" customHeight="1">
      <c r="C185" s="6" t="s">
        <v>314</v>
      </c>
      <c r="F185" s="9"/>
      <c r="G185" s="9"/>
      <c r="H185" s="9"/>
      <c r="I185" s="9"/>
      <c r="J185" s="9"/>
      <c r="K185" s="9"/>
      <c r="L185" s="9"/>
      <c r="M185" s="9"/>
    </row>
    <row r="186" ht="15" customHeight="1">
      <c r="C186" s="6" t="s">
        <v>315</v>
      </c>
    </row>
    <row r="187" s="184" customFormat="1" ht="15" customHeight="1"/>
    <row r="188" s="184" customFormat="1" ht="15" customHeight="1"/>
    <row r="189" s="184" customFormat="1" ht="10.5" customHeight="1"/>
    <row r="190" s="184" customFormat="1" ht="15" customHeight="1"/>
    <row r="191" s="184" customFormat="1" ht="30" customHeight="1"/>
    <row r="192" s="184" customFormat="1" ht="30" customHeight="1"/>
    <row r="193" spans="1:9" s="45" customFormat="1" ht="15" customHeight="1">
      <c r="A193" s="1" t="s">
        <v>0</v>
      </c>
      <c r="I193" s="178"/>
    </row>
    <row r="194" ht="15" customHeight="1">
      <c r="A194" s="2" t="s">
        <v>1</v>
      </c>
    </row>
    <row r="195" ht="15" customHeight="1">
      <c r="A195" s="69" t="str">
        <f>A146</f>
        <v>Unaudited Results for the Third Financial Quarter Ended 31 January 2007</v>
      </c>
    </row>
    <row r="197" s="6" customFormat="1" ht="15" customHeight="1">
      <c r="A197" s="7" t="str">
        <f>+A148</f>
        <v>NOTES TO THE QUARTERLY FINANCIAL STATEMENTS - CONT'D</v>
      </c>
    </row>
    <row r="198" s="6" customFormat="1" ht="15" customHeight="1">
      <c r="A198" s="7"/>
    </row>
    <row r="199" spans="1:2" s="6" customFormat="1" ht="15" customHeight="1">
      <c r="A199" s="34" t="s">
        <v>137</v>
      </c>
      <c r="B199" s="7" t="s">
        <v>318</v>
      </c>
    </row>
    <row r="200" spans="1:2" s="6" customFormat="1" ht="15" customHeight="1">
      <c r="A200" s="34"/>
      <c r="B200" s="158" t="s">
        <v>265</v>
      </c>
    </row>
    <row r="201" s="6" customFormat="1" ht="15" customHeight="1">
      <c r="A201" s="7"/>
    </row>
    <row r="202" s="6" customFormat="1" ht="15" customHeight="1">
      <c r="A202" s="7"/>
    </row>
    <row r="203" s="6" customFormat="1" ht="15" customHeight="1">
      <c r="A203" s="7"/>
    </row>
    <row r="204" s="6" customFormat="1" ht="15" customHeight="1">
      <c r="A204" s="7"/>
    </row>
    <row r="205" s="6" customFormat="1" ht="15" customHeight="1">
      <c r="A205" s="7"/>
    </row>
    <row r="206" s="6" customFormat="1" ht="15" customHeight="1">
      <c r="A206" s="7"/>
    </row>
    <row r="207" s="6" customFormat="1" ht="15" customHeight="1">
      <c r="A207" s="7"/>
    </row>
    <row r="208" s="6" customFormat="1" ht="15" customHeight="1">
      <c r="A208" s="7"/>
    </row>
    <row r="209" s="6" customFormat="1" ht="15" customHeight="1">
      <c r="A209" s="7"/>
    </row>
    <row r="210" s="6" customFormat="1" ht="15" customHeight="1">
      <c r="A210" s="7"/>
    </row>
    <row r="211" s="6" customFormat="1" ht="15" customHeight="1">
      <c r="A211" s="7"/>
    </row>
    <row r="212" s="6" customFormat="1" ht="15" customHeight="1">
      <c r="A212" s="7"/>
    </row>
    <row r="213" s="6" customFormat="1" ht="15" customHeight="1">
      <c r="A213" s="7"/>
    </row>
    <row r="214" s="6" customFormat="1" ht="15" customHeight="1">
      <c r="A214" s="7"/>
    </row>
    <row r="215" s="6" customFormat="1" ht="15" customHeight="1">
      <c r="A215" s="7"/>
    </row>
    <row r="216" spans="1:8" s="6" customFormat="1" ht="15" customHeight="1">
      <c r="A216" s="34" t="s">
        <v>138</v>
      </c>
      <c r="B216" s="7" t="s">
        <v>248</v>
      </c>
      <c r="F216" s="9"/>
      <c r="G216" s="9"/>
      <c r="H216" s="9"/>
    </row>
    <row r="217" s="6" customFormat="1" ht="15" customHeight="1"/>
    <row r="218" s="157" customFormat="1" ht="15" customHeight="1">
      <c r="A218" s="156"/>
    </row>
    <row r="219" s="45" customFormat="1" ht="15" customHeight="1"/>
    <row r="220" s="45" customFormat="1" ht="15" customHeight="1"/>
    <row r="221" s="45" customFormat="1" ht="15" customHeight="1"/>
    <row r="222" s="45" customFormat="1" ht="15" customHeight="1"/>
    <row r="223" s="45" customFormat="1" ht="15" customHeight="1"/>
    <row r="224" s="6" customFormat="1" ht="15" customHeight="1">
      <c r="A224" s="7"/>
    </row>
    <row r="225" spans="1:8" s="6" customFormat="1" ht="15" customHeight="1">
      <c r="A225" s="34" t="s">
        <v>141</v>
      </c>
      <c r="B225" s="7" t="s">
        <v>249</v>
      </c>
      <c r="F225" s="9"/>
      <c r="G225" s="9"/>
      <c r="H225" s="9"/>
    </row>
    <row r="226" s="6" customFormat="1" ht="15" customHeight="1"/>
    <row r="227" s="157" customFormat="1" ht="15" customHeight="1">
      <c r="A227" s="156"/>
    </row>
    <row r="228" s="45" customFormat="1" ht="15" customHeight="1"/>
    <row r="229" s="45" customFormat="1" ht="15" customHeight="1"/>
    <row r="230" s="45" customFormat="1" ht="15" customHeight="1"/>
    <row r="231" s="45" customFormat="1" ht="15" customHeight="1"/>
    <row r="232" s="45" customFormat="1" ht="15" customHeight="1"/>
    <row r="233" s="45" customFormat="1" ht="15" customHeight="1"/>
    <row r="234" s="45" customFormat="1" ht="15" customHeight="1"/>
    <row r="235" s="6" customFormat="1" ht="15" customHeight="1"/>
    <row r="236" s="6" customFormat="1" ht="15" customHeight="1"/>
    <row r="237" spans="1:8" s="6" customFormat="1" ht="15" customHeight="1">
      <c r="A237" s="34"/>
      <c r="B237" s="7"/>
      <c r="F237" s="9"/>
      <c r="G237" s="9"/>
      <c r="H237" s="9"/>
    </row>
    <row r="238" s="6" customFormat="1" ht="15" customHeight="1"/>
    <row r="239" spans="1:10" s="224" customFormat="1" ht="15" customHeight="1">
      <c r="A239" s="156"/>
      <c r="B239" s="157"/>
      <c r="C239" s="157"/>
      <c r="D239" s="157"/>
      <c r="E239" s="157"/>
      <c r="F239" s="157"/>
      <c r="G239" s="157"/>
      <c r="H239" s="157"/>
      <c r="I239" s="157"/>
      <c r="J239" s="157"/>
    </row>
    <row r="240" spans="1:9" ht="16.5" customHeight="1">
      <c r="A240" s="1" t="s">
        <v>0</v>
      </c>
      <c r="I240" s="177"/>
    </row>
    <row r="241" ht="15" customHeight="1">
      <c r="A241" s="2" t="s">
        <v>1</v>
      </c>
    </row>
    <row r="242" ht="15" customHeight="1">
      <c r="A242" s="69" t="str">
        <f>A195</f>
        <v>Unaudited Results for the Third Financial Quarter Ended 31 January 2007</v>
      </c>
    </row>
    <row r="244" s="6" customFormat="1" ht="15" customHeight="1">
      <c r="A244" s="7" t="str">
        <f>+A197</f>
        <v>NOTES TO THE QUARTERLY FINANCIAL STATEMENTS - CONT'D</v>
      </c>
    </row>
    <row r="245" s="6" customFormat="1" ht="15" customHeight="1"/>
    <row r="246" spans="1:2" s="6" customFormat="1" ht="15" customHeight="1">
      <c r="A246" s="34" t="s">
        <v>142</v>
      </c>
      <c r="B246" s="7" t="s">
        <v>253</v>
      </c>
    </row>
    <row r="247" s="6" customFormat="1" ht="15" customHeight="1"/>
    <row r="248" s="6" customFormat="1" ht="15" customHeight="1"/>
    <row r="249" s="6" customFormat="1" ht="15" customHeight="1"/>
    <row r="250" s="6" customFormat="1" ht="15" customHeight="1"/>
    <row r="251" s="6" customFormat="1" ht="15" customHeight="1"/>
    <row r="252" s="6" customFormat="1" ht="15" customHeight="1"/>
    <row r="253" s="6" customFormat="1" ht="15" customHeight="1"/>
    <row r="254" s="6" customFormat="1" ht="15" customHeight="1"/>
    <row r="255" s="6" customFormat="1" ht="15" customHeight="1"/>
    <row r="256" spans="1:8" s="6" customFormat="1" ht="15" customHeight="1">
      <c r="A256" s="34" t="s">
        <v>150</v>
      </c>
      <c r="B256" s="7" t="s">
        <v>252</v>
      </c>
      <c r="F256" s="9"/>
      <c r="G256" s="9"/>
      <c r="H256" s="9"/>
    </row>
    <row r="257" s="6" customFormat="1" ht="15" customHeight="1"/>
    <row r="258" s="6" customFormat="1" ht="15" customHeight="1"/>
    <row r="259" s="6" customFormat="1" ht="15" customHeight="1"/>
    <row r="260" s="6" customFormat="1" ht="15" customHeight="1"/>
    <row r="261" s="6" customFormat="1" ht="15" customHeight="1"/>
    <row r="262" spans="1:8" s="6" customFormat="1" ht="15" customHeight="1">
      <c r="A262" s="34" t="s">
        <v>151</v>
      </c>
      <c r="B262" s="7" t="s">
        <v>251</v>
      </c>
      <c r="F262" s="9"/>
      <c r="G262" s="9"/>
      <c r="H262" s="9"/>
    </row>
    <row r="263" spans="6:13" s="6" customFormat="1" ht="15" customHeight="1">
      <c r="F263" s="9"/>
      <c r="G263" s="9"/>
      <c r="H263" s="9"/>
      <c r="I263" s="9"/>
      <c r="J263" s="9"/>
      <c r="K263" s="9"/>
      <c r="L263" s="9"/>
      <c r="M263" s="9"/>
    </row>
    <row r="264" spans="1:13" s="28" customFormat="1" ht="15" customHeight="1">
      <c r="A264" s="32"/>
      <c r="B264" s="27"/>
      <c r="C264" s="29"/>
      <c r="D264" s="29"/>
      <c r="E264" s="29"/>
      <c r="F264" s="31"/>
      <c r="G264" s="31"/>
      <c r="H264" s="31"/>
      <c r="I264" s="31"/>
      <c r="J264" s="31"/>
      <c r="K264" s="31"/>
      <c r="L264" s="31"/>
      <c r="M264" s="31"/>
    </row>
    <row r="265" spans="6:13" s="6" customFormat="1" ht="15" customHeight="1">
      <c r="F265" s="9"/>
      <c r="G265" s="9"/>
      <c r="H265" s="9"/>
      <c r="I265" s="9"/>
      <c r="J265" s="9"/>
      <c r="K265" s="9"/>
      <c r="L265" s="9"/>
      <c r="M265" s="9"/>
    </row>
    <row r="266" spans="6:13" s="6" customFormat="1" ht="15" customHeight="1">
      <c r="F266" s="9"/>
      <c r="G266" s="9"/>
      <c r="H266" s="9"/>
      <c r="I266" s="9"/>
      <c r="J266" s="9"/>
      <c r="K266" s="9"/>
      <c r="L266" s="9"/>
      <c r="M266" s="9"/>
    </row>
    <row r="267" spans="6:13" s="6" customFormat="1" ht="15" customHeight="1">
      <c r="F267" s="9"/>
      <c r="G267" s="9"/>
      <c r="H267" s="9"/>
      <c r="I267" s="9"/>
      <c r="J267" s="9"/>
      <c r="K267" s="9"/>
      <c r="L267" s="9"/>
      <c r="M267" s="9"/>
    </row>
    <row r="268" spans="9:13" s="6" customFormat="1" ht="15" customHeight="1">
      <c r="I268" s="37" t="s">
        <v>199</v>
      </c>
      <c r="J268" s="9"/>
      <c r="K268" s="9"/>
      <c r="L268" s="9"/>
      <c r="M268" s="9"/>
    </row>
    <row r="269" spans="1:10" s="36" customFormat="1" ht="15" customHeight="1">
      <c r="A269" s="35"/>
      <c r="F269" s="37" t="s">
        <v>165</v>
      </c>
      <c r="G269" s="109"/>
      <c r="H269" s="37"/>
      <c r="I269" s="37" t="str">
        <f>I126</f>
        <v>Nine Months</v>
      </c>
      <c r="J269" s="109"/>
    </row>
    <row r="270" spans="6:10" s="6" customFormat="1" ht="15" customHeight="1">
      <c r="F270" s="37" t="s">
        <v>202</v>
      </c>
      <c r="G270" s="109"/>
      <c r="H270" s="37"/>
      <c r="I270" s="37" t="s">
        <v>157</v>
      </c>
      <c r="J270" s="109"/>
    </row>
    <row r="271" spans="6:10" s="6" customFormat="1" ht="15" customHeight="1">
      <c r="F271" s="143" t="str">
        <f>F128</f>
        <v>31 January 2007</v>
      </c>
      <c r="G271" s="37"/>
      <c r="H271" s="37"/>
      <c r="I271" s="143" t="str">
        <f>I128</f>
        <v>31 January 2007</v>
      </c>
      <c r="J271" s="37"/>
    </row>
    <row r="272" spans="6:10" s="6" customFormat="1" ht="14.25" customHeight="1">
      <c r="F272" s="37"/>
      <c r="G272" s="37"/>
      <c r="H272" s="37"/>
      <c r="I272" s="37"/>
      <c r="J272" s="37"/>
    </row>
    <row r="273" spans="2:10" s="6" customFormat="1" ht="15" customHeight="1">
      <c r="B273" s="145" t="s">
        <v>208</v>
      </c>
      <c r="F273" s="37"/>
      <c r="G273" s="37"/>
      <c r="H273" s="37"/>
      <c r="I273" s="37"/>
      <c r="J273" s="37"/>
    </row>
    <row r="274" spans="2:10" s="6" customFormat="1" ht="9.75" customHeight="1">
      <c r="B274" s="145"/>
      <c r="F274" s="37"/>
      <c r="G274" s="37"/>
      <c r="H274" s="37"/>
      <c r="I274" s="37"/>
      <c r="J274" s="37"/>
    </row>
    <row r="275" spans="2:13" s="6" customFormat="1" ht="15" customHeight="1">
      <c r="B275" s="6" t="s">
        <v>207</v>
      </c>
      <c r="F275" s="225">
        <f>'IS'!E26</f>
        <v>20081</v>
      </c>
      <c r="G275" s="225"/>
      <c r="H275" s="225"/>
      <c r="I275" s="225">
        <f>'IS'!I26</f>
        <v>39132</v>
      </c>
      <c r="J275" s="107"/>
      <c r="K275" s="9"/>
      <c r="L275" s="9"/>
      <c r="M275" s="9"/>
    </row>
    <row r="276" spans="6:13" s="6" customFormat="1" ht="7.5" customHeight="1">
      <c r="F276" s="50"/>
      <c r="G276" s="50"/>
      <c r="H276" s="50"/>
      <c r="I276" s="50"/>
      <c r="J276" s="9"/>
      <c r="K276" s="9"/>
      <c r="L276" s="9"/>
      <c r="M276" s="9"/>
    </row>
    <row r="277" spans="2:13" s="6" customFormat="1" ht="15" customHeight="1">
      <c r="B277" s="6" t="s">
        <v>209</v>
      </c>
      <c r="F277" s="50"/>
      <c r="G277" s="50"/>
      <c r="H277" s="50"/>
      <c r="I277" s="50"/>
      <c r="J277" s="9"/>
      <c r="K277" s="9"/>
      <c r="L277" s="9"/>
      <c r="M277" s="9"/>
    </row>
    <row r="278" spans="2:13" s="6" customFormat="1" ht="15" customHeight="1">
      <c r="B278" s="6" t="s">
        <v>291</v>
      </c>
      <c r="F278" s="225">
        <f>'BS'!E35</f>
        <v>134005</v>
      </c>
      <c r="G278" s="50"/>
      <c r="H278" s="50"/>
      <c r="I278" s="226">
        <f>F278</f>
        <v>134005</v>
      </c>
      <c r="J278" s="9"/>
      <c r="K278" s="9"/>
      <c r="L278" s="9"/>
      <c r="M278" s="9"/>
    </row>
    <row r="279" spans="6:13" s="6" customFormat="1" ht="7.5" customHeight="1">
      <c r="F279" s="225"/>
      <c r="G279" s="50"/>
      <c r="H279" s="50"/>
      <c r="I279" s="226"/>
      <c r="J279" s="9"/>
      <c r="K279" s="9"/>
      <c r="L279" s="9"/>
      <c r="M279" s="9"/>
    </row>
    <row r="280" spans="2:13" s="6" customFormat="1" ht="15" customHeight="1" thickBot="1">
      <c r="B280" s="38" t="s">
        <v>210</v>
      </c>
      <c r="C280" s="38"/>
      <c r="D280" s="38"/>
      <c r="E280" s="38"/>
      <c r="F280" s="227">
        <f>F275/F278*100</f>
        <v>14.985261743964779</v>
      </c>
      <c r="G280" s="124"/>
      <c r="H280" s="124"/>
      <c r="I280" s="227">
        <f>I275/I278*100</f>
        <v>29.201895451662253</v>
      </c>
      <c r="J280" s="9"/>
      <c r="K280" s="9"/>
      <c r="L280" s="9"/>
      <c r="M280" s="9"/>
    </row>
    <row r="281" spans="6:13" s="6" customFormat="1" ht="15" customHeight="1">
      <c r="F281" s="9"/>
      <c r="G281" s="9"/>
      <c r="H281" s="9"/>
      <c r="I281" s="9"/>
      <c r="J281" s="9"/>
      <c r="K281" s="9"/>
      <c r="L281" s="9"/>
      <c r="M281" s="9"/>
    </row>
    <row r="282" s="6" customFormat="1" ht="15" customHeight="1"/>
    <row r="283" s="6" customFormat="1" ht="15" customHeight="1"/>
    <row r="284" s="6" customFormat="1" ht="15" customHeight="1"/>
    <row r="285" s="6" customFormat="1" ht="15" customHeight="1"/>
    <row r="286" s="6" customFormat="1" ht="15" customHeight="1"/>
    <row r="287" s="6" customFormat="1" ht="15" customHeight="1"/>
    <row r="288" s="6" customFormat="1" ht="15" customHeight="1"/>
    <row r="289" s="6" customFormat="1" ht="15" customHeight="1"/>
    <row r="290" spans="1:9" ht="16.5" customHeight="1">
      <c r="A290" s="1" t="s">
        <v>0</v>
      </c>
      <c r="I290" s="177"/>
    </row>
    <row r="291" ht="15" customHeight="1">
      <c r="A291" s="2" t="s">
        <v>1</v>
      </c>
    </row>
    <row r="292" ht="15" customHeight="1">
      <c r="A292" s="69" t="str">
        <f>+A242</f>
        <v>Unaudited Results for the Third Financial Quarter Ended 31 January 2007</v>
      </c>
    </row>
    <row r="294" s="6" customFormat="1" ht="15" customHeight="1">
      <c r="A294" s="7" t="str">
        <f>+A244</f>
        <v>NOTES TO THE QUARTERLY FINANCIAL STATEMENTS - CONT'D</v>
      </c>
    </row>
    <row r="295" s="6" customFormat="1" ht="15" customHeight="1"/>
    <row r="296" s="6" customFormat="1" ht="15" customHeight="1"/>
    <row r="297" spans="1:8" s="6" customFormat="1" ht="15" customHeight="1">
      <c r="A297" s="34" t="s">
        <v>152</v>
      </c>
      <c r="B297" s="7" t="s">
        <v>250</v>
      </c>
      <c r="F297" s="9"/>
      <c r="G297" s="9"/>
      <c r="H297" s="9"/>
    </row>
    <row r="298" spans="6:13" s="6" customFormat="1" ht="15" customHeight="1">
      <c r="F298" s="9"/>
      <c r="G298" s="9"/>
      <c r="H298" s="9"/>
      <c r="I298" s="9"/>
      <c r="J298" s="9"/>
      <c r="K298" s="9"/>
      <c r="L298" s="9"/>
      <c r="M298" s="9"/>
    </row>
    <row r="299" spans="1:13" s="28" customFormat="1" ht="15" customHeight="1">
      <c r="A299" s="32"/>
      <c r="B299" s="27"/>
      <c r="C299" s="29"/>
      <c r="D299" s="29"/>
      <c r="E299" s="29"/>
      <c r="F299" s="31"/>
      <c r="G299" s="31"/>
      <c r="H299" s="31"/>
      <c r="I299" s="31"/>
      <c r="J299" s="31"/>
      <c r="K299" s="31"/>
      <c r="L299" s="31"/>
      <c r="M299" s="31"/>
    </row>
    <row r="300" spans="6:13" s="6" customFormat="1" ht="15" customHeight="1">
      <c r="F300" s="9"/>
      <c r="G300" s="9"/>
      <c r="H300" s="9"/>
      <c r="I300" s="9"/>
      <c r="J300" s="9"/>
      <c r="K300" s="9"/>
      <c r="L300" s="9"/>
      <c r="M300" s="9"/>
    </row>
    <row r="303" ht="15" customHeight="1" hidden="1"/>
    <row r="304" spans="6:13" s="6" customFormat="1" ht="15" customHeight="1" hidden="1">
      <c r="F304" s="9"/>
      <c r="G304" s="9"/>
      <c r="H304" s="9"/>
      <c r="I304" s="9"/>
      <c r="J304" s="9"/>
      <c r="K304" s="9"/>
      <c r="L304" s="9"/>
      <c r="M304" s="9"/>
    </row>
    <row r="305" spans="6:13" s="6" customFormat="1" ht="15" customHeight="1" hidden="1">
      <c r="F305" s="9"/>
      <c r="G305" s="9"/>
      <c r="H305" s="9"/>
      <c r="I305" s="9"/>
      <c r="J305" s="9"/>
      <c r="K305" s="9"/>
      <c r="L305" s="9"/>
      <c r="M305" s="9"/>
    </row>
    <row r="306" spans="1:8" s="6" customFormat="1" ht="15" customHeight="1" hidden="1">
      <c r="A306" s="34" t="s">
        <v>263</v>
      </c>
      <c r="B306" s="7" t="s">
        <v>262</v>
      </c>
      <c r="F306" s="9"/>
      <c r="G306" s="9"/>
      <c r="H306" s="9"/>
    </row>
    <row r="307" spans="6:13" s="6" customFormat="1" ht="15" customHeight="1" hidden="1">
      <c r="F307" s="9"/>
      <c r="G307" s="9"/>
      <c r="H307" s="9"/>
      <c r="I307" s="9"/>
      <c r="J307" s="9"/>
      <c r="K307" s="9"/>
      <c r="L307" s="9"/>
      <c r="M307" s="9"/>
    </row>
    <row r="308" spans="1:13" s="28" customFormat="1" ht="15" customHeight="1" hidden="1">
      <c r="A308" s="32"/>
      <c r="B308" s="27"/>
      <c r="C308" s="29"/>
      <c r="D308" s="29"/>
      <c r="E308" s="29"/>
      <c r="F308" s="31"/>
      <c r="G308" s="31"/>
      <c r="H308" s="31"/>
      <c r="I308" s="31"/>
      <c r="J308" s="31"/>
      <c r="K308" s="31"/>
      <c r="L308" s="31"/>
      <c r="M308" s="31"/>
    </row>
    <row r="309" spans="6:13" s="6" customFormat="1" ht="15" customHeight="1" hidden="1">
      <c r="F309" s="9"/>
      <c r="G309" s="9"/>
      <c r="H309" s="9"/>
      <c r="I309" s="9"/>
      <c r="J309" s="9"/>
      <c r="K309" s="9"/>
      <c r="L309" s="9"/>
      <c r="M309" s="9"/>
    </row>
    <row r="310" ht="15" customHeight="1" hidden="1"/>
    <row r="311" ht="15" customHeight="1" hidden="1"/>
    <row r="312" ht="15" customHeight="1" hidden="1"/>
    <row r="313" spans="6:13" s="6" customFormat="1" ht="15" customHeight="1" hidden="1">
      <c r="F313" s="9"/>
      <c r="G313" s="9"/>
      <c r="H313" s="9"/>
      <c r="I313" s="9"/>
      <c r="J313" s="9"/>
      <c r="K313" s="9"/>
      <c r="L313" s="9"/>
      <c r="M313" s="9"/>
    </row>
    <row r="314" spans="6:13" s="6" customFormat="1" ht="15" customHeight="1" hidden="1">
      <c r="F314" s="9"/>
      <c r="G314" s="9"/>
      <c r="H314" s="9"/>
      <c r="I314" s="9"/>
      <c r="J314" s="9"/>
      <c r="K314" s="9"/>
      <c r="L314" s="9"/>
      <c r="M314" s="9"/>
    </row>
    <row r="315" spans="6:13" s="6" customFormat="1" ht="15" customHeight="1" hidden="1">
      <c r="F315" s="9"/>
      <c r="G315" s="9"/>
      <c r="H315" s="9"/>
      <c r="I315" s="9"/>
      <c r="J315" s="9"/>
      <c r="K315" s="9"/>
      <c r="L315" s="9"/>
      <c r="M315" s="9"/>
    </row>
    <row r="316" spans="6:13" s="6" customFormat="1" ht="15" customHeight="1" hidden="1">
      <c r="F316" s="9"/>
      <c r="G316" s="9"/>
      <c r="H316" s="9"/>
      <c r="I316" s="9"/>
      <c r="J316" s="9"/>
      <c r="K316" s="9"/>
      <c r="L316" s="9"/>
      <c r="M316" s="9"/>
    </row>
    <row r="317" spans="6:13" s="6" customFormat="1" ht="15" customHeight="1" hidden="1">
      <c r="F317" s="9"/>
      <c r="G317" s="9"/>
      <c r="H317" s="9"/>
      <c r="I317" s="9"/>
      <c r="J317" s="9"/>
      <c r="K317" s="9"/>
      <c r="L317" s="9"/>
      <c r="M317" s="9"/>
    </row>
    <row r="318" spans="6:13" s="6" customFormat="1" ht="15" customHeight="1" hidden="1">
      <c r="F318" s="9"/>
      <c r="G318" s="9"/>
      <c r="H318" s="9"/>
      <c r="I318" s="9"/>
      <c r="J318" s="9"/>
      <c r="K318" s="9"/>
      <c r="L318" s="9"/>
      <c r="M318" s="9"/>
    </row>
    <row r="319" spans="6:13" s="6" customFormat="1" ht="15" customHeight="1" hidden="1">
      <c r="F319" s="9"/>
      <c r="G319" s="9"/>
      <c r="H319" s="9"/>
      <c r="I319" s="9"/>
      <c r="J319" s="9"/>
      <c r="K319" s="9"/>
      <c r="L319" s="9"/>
      <c r="M319" s="9"/>
    </row>
    <row r="320" spans="1:9" ht="16.5" customHeight="1" hidden="1">
      <c r="A320" s="1" t="s">
        <v>0</v>
      </c>
      <c r="I320" s="177"/>
    </row>
    <row r="321" ht="15" customHeight="1" hidden="1">
      <c r="A321" s="2" t="s">
        <v>1</v>
      </c>
    </row>
    <row r="322" ht="15" customHeight="1" hidden="1">
      <c r="A322" s="69" t="str">
        <f>A242</f>
        <v>Unaudited Results for the Third Financial Quarter Ended 31 January 2007</v>
      </c>
    </row>
    <row r="323" ht="15" customHeight="1" hidden="1"/>
    <row r="324" s="6" customFormat="1" ht="15" customHeight="1" hidden="1">
      <c r="A324" s="7" t="s">
        <v>181</v>
      </c>
    </row>
    <row r="325" spans="6:13" s="6" customFormat="1" ht="15" customHeight="1" hidden="1">
      <c r="F325" s="9"/>
      <c r="G325" s="9"/>
      <c r="H325" s="9"/>
      <c r="I325" s="9"/>
      <c r="J325" s="9"/>
      <c r="K325" s="9"/>
      <c r="L325" s="9"/>
      <c r="M325" s="9"/>
    </row>
    <row r="326" spans="1:8" s="6" customFormat="1" ht="15" customHeight="1" hidden="1">
      <c r="A326" s="34" t="s">
        <v>263</v>
      </c>
      <c r="B326" s="7" t="s">
        <v>264</v>
      </c>
      <c r="F326" s="9"/>
      <c r="G326" s="9"/>
      <c r="H326" s="9"/>
    </row>
    <row r="327" spans="6:13" s="6" customFormat="1" ht="15" customHeight="1" hidden="1">
      <c r="F327" s="9"/>
      <c r="G327" s="9"/>
      <c r="H327" s="9"/>
      <c r="I327" s="9"/>
      <c r="J327" s="9"/>
      <c r="K327" s="9"/>
      <c r="L327" s="9"/>
      <c r="M327" s="9"/>
    </row>
    <row r="328" spans="2:13" s="6" customFormat="1" ht="15" customHeight="1" hidden="1">
      <c r="B328" s="6" t="s">
        <v>266</v>
      </c>
      <c r="F328" s="9"/>
      <c r="G328" s="9"/>
      <c r="H328" s="9"/>
      <c r="I328" s="9"/>
      <c r="J328" s="9"/>
      <c r="K328" s="9"/>
      <c r="L328" s="9"/>
      <c r="M328" s="9"/>
    </row>
    <row r="329" spans="1:13" s="28" customFormat="1" ht="15" customHeight="1" hidden="1">
      <c r="A329" s="32"/>
      <c r="B329" s="27"/>
      <c r="C329" s="29"/>
      <c r="D329" s="29"/>
      <c r="E329" s="29"/>
      <c r="F329" s="31"/>
      <c r="G329" s="31"/>
      <c r="H329" s="31"/>
      <c r="I329" s="31"/>
      <c r="J329" s="31"/>
      <c r="K329" s="31"/>
      <c r="L329" s="31"/>
      <c r="M329" s="31"/>
    </row>
    <row r="330" spans="2:13" s="6" customFormat="1" ht="15" customHeight="1" hidden="1">
      <c r="B330" s="6" t="s">
        <v>108</v>
      </c>
      <c r="F330" s="9"/>
      <c r="G330" s="9"/>
      <c r="H330" s="9"/>
      <c r="I330" s="9"/>
      <c r="J330" s="9"/>
      <c r="K330" s="9"/>
      <c r="L330" s="9"/>
      <c r="M330" s="9"/>
    </row>
    <row r="331" ht="15" customHeight="1" hidden="1"/>
    <row r="332" ht="15" customHeight="1" hidden="1"/>
    <row r="333" ht="15" customHeight="1" hidden="1">
      <c r="B333" s="6" t="s">
        <v>109</v>
      </c>
    </row>
    <row r="334" spans="6:13" s="6" customFormat="1" ht="15" customHeight="1" hidden="1">
      <c r="F334" s="9"/>
      <c r="G334" s="9"/>
      <c r="H334" s="9"/>
      <c r="I334" s="9"/>
      <c r="J334" s="9"/>
      <c r="K334" s="9"/>
      <c r="L334" s="9"/>
      <c r="M334" s="9"/>
    </row>
    <row r="335" spans="6:13" s="6" customFormat="1" ht="15" customHeight="1" hidden="1">
      <c r="F335" s="9"/>
      <c r="G335" s="9"/>
      <c r="H335" s="9"/>
      <c r="I335" s="9"/>
      <c r="J335" s="9"/>
      <c r="K335" s="9"/>
      <c r="L335" s="9"/>
      <c r="M335" s="9"/>
    </row>
    <row r="336" spans="2:13" s="6" customFormat="1" ht="15" customHeight="1" hidden="1">
      <c r="B336" s="6" t="s">
        <v>265</v>
      </c>
      <c r="F336" s="9"/>
      <c r="G336" s="9"/>
      <c r="H336" s="9"/>
      <c r="I336" s="9"/>
      <c r="J336" s="9"/>
      <c r="K336" s="9"/>
      <c r="L336" s="9"/>
      <c r="M336" s="9"/>
    </row>
    <row r="337" spans="6:13" s="6" customFormat="1" ht="15" customHeight="1" hidden="1">
      <c r="F337" s="9"/>
      <c r="G337" s="9"/>
      <c r="H337" s="9"/>
      <c r="I337" s="9"/>
      <c r="J337" s="9"/>
      <c r="K337" s="9"/>
      <c r="L337" s="9"/>
      <c r="M337" s="9"/>
    </row>
    <row r="338" spans="6:13" s="6" customFormat="1" ht="15" customHeight="1" hidden="1">
      <c r="F338" s="9"/>
      <c r="G338" s="9"/>
      <c r="H338" s="9"/>
      <c r="I338" s="9"/>
      <c r="J338" s="9"/>
      <c r="K338" s="9"/>
      <c r="L338" s="9"/>
      <c r="M338" s="9"/>
    </row>
    <row r="339" spans="6:13" s="6" customFormat="1" ht="15" customHeight="1" hidden="1">
      <c r="F339" s="9"/>
      <c r="G339" s="9"/>
      <c r="H339" s="9"/>
      <c r="I339" s="9"/>
      <c r="J339" s="9"/>
      <c r="K339" s="9"/>
      <c r="L339" s="9"/>
      <c r="M339" s="9"/>
    </row>
    <row r="340" spans="6:13" s="6" customFormat="1" ht="15" customHeight="1" hidden="1">
      <c r="F340" s="9"/>
      <c r="G340" s="9"/>
      <c r="H340" s="9"/>
      <c r="I340" s="9"/>
      <c r="J340" s="9"/>
      <c r="K340" s="9"/>
      <c r="L340" s="9"/>
      <c r="M340" s="9"/>
    </row>
    <row r="341" spans="6:13" s="6" customFormat="1" ht="15" customHeight="1" hidden="1">
      <c r="F341" s="9"/>
      <c r="G341" s="9"/>
      <c r="H341" s="9"/>
      <c r="I341" s="9"/>
      <c r="J341" s="9"/>
      <c r="K341" s="9"/>
      <c r="L341" s="9"/>
      <c r="M341" s="9"/>
    </row>
    <row r="342" spans="6:13" s="6" customFormat="1" ht="15" customHeight="1">
      <c r="F342" s="9"/>
      <c r="G342" s="9"/>
      <c r="H342" s="9"/>
      <c r="I342" s="9"/>
      <c r="J342" s="9"/>
      <c r="K342" s="9"/>
      <c r="L342" s="9"/>
      <c r="M342" s="9"/>
    </row>
    <row r="343" spans="2:13" s="6" customFormat="1" ht="15" customHeight="1">
      <c r="B343" s="6" t="s">
        <v>155</v>
      </c>
      <c r="F343" s="9" t="s">
        <v>13</v>
      </c>
      <c r="G343" s="9"/>
      <c r="H343" s="9"/>
      <c r="I343" s="9"/>
      <c r="J343" s="9"/>
      <c r="K343" s="9"/>
      <c r="L343" s="9"/>
      <c r="M343" s="9"/>
    </row>
    <row r="344" spans="6:13" s="6" customFormat="1" ht="15" customHeight="1">
      <c r="F344" s="9"/>
      <c r="G344" s="9"/>
      <c r="H344" s="9"/>
      <c r="I344" s="9"/>
      <c r="J344" s="9"/>
      <c r="K344" s="9"/>
      <c r="L344" s="9"/>
      <c r="M344" s="9"/>
    </row>
    <row r="345" spans="2:13" s="6" customFormat="1" ht="15" customHeight="1">
      <c r="B345" s="7" t="s">
        <v>256</v>
      </c>
      <c r="F345" s="9"/>
      <c r="G345" s="9"/>
      <c r="H345" s="9"/>
      <c r="I345" s="9"/>
      <c r="J345" s="9"/>
      <c r="K345" s="9"/>
      <c r="L345" s="9"/>
      <c r="M345" s="9"/>
    </row>
    <row r="346" spans="2:13" s="6" customFormat="1" ht="15" customHeight="1">
      <c r="B346" s="6" t="s">
        <v>270</v>
      </c>
      <c r="F346" s="9"/>
      <c r="G346" s="9"/>
      <c r="H346" s="9"/>
      <c r="I346" s="9"/>
      <c r="J346" s="9"/>
      <c r="K346" s="9"/>
      <c r="L346" s="9"/>
      <c r="M346" s="9"/>
    </row>
    <row r="347" spans="2:13" s="6" customFormat="1" ht="15" customHeight="1">
      <c r="B347" s="6" t="s">
        <v>308</v>
      </c>
      <c r="F347" s="9"/>
      <c r="G347" s="9"/>
      <c r="H347" s="9"/>
      <c r="I347" s="9"/>
      <c r="J347" s="9"/>
      <c r="K347" s="9"/>
      <c r="L347" s="9"/>
      <c r="M347" s="9"/>
    </row>
    <row r="348" spans="6:13" s="6" customFormat="1" ht="15" customHeight="1">
      <c r="F348" s="9"/>
      <c r="G348" s="9"/>
      <c r="H348" s="9"/>
      <c r="I348" s="9"/>
      <c r="J348" s="9"/>
      <c r="K348" s="9"/>
      <c r="L348" s="9"/>
      <c r="M348" s="9"/>
    </row>
    <row r="349" spans="6:13" ht="15" customHeight="1">
      <c r="F349" s="30"/>
      <c r="G349" s="30"/>
      <c r="H349" s="30"/>
      <c r="I349" s="30"/>
      <c r="J349" s="30"/>
      <c r="K349" s="30"/>
      <c r="L349" s="30"/>
      <c r="M349" s="30"/>
    </row>
    <row r="350" spans="6:13" ht="15" customHeight="1">
      <c r="F350" s="30"/>
      <c r="G350" s="30"/>
      <c r="H350" s="30"/>
      <c r="I350" s="30"/>
      <c r="J350" s="30"/>
      <c r="K350" s="30"/>
      <c r="L350" s="30"/>
      <c r="M350" s="30"/>
    </row>
    <row r="351" spans="6:13" ht="15" customHeight="1">
      <c r="F351" s="30"/>
      <c r="G351" s="30"/>
      <c r="H351" s="30"/>
      <c r="I351" s="30"/>
      <c r="J351" s="30"/>
      <c r="K351" s="30"/>
      <c r="L351" s="30"/>
      <c r="M351" s="30"/>
    </row>
    <row r="352" spans="6:13" ht="15" customHeight="1">
      <c r="F352" s="30"/>
      <c r="G352" s="30"/>
      <c r="H352" s="30"/>
      <c r="I352" s="30"/>
      <c r="J352" s="30"/>
      <c r="K352" s="30"/>
      <c r="L352" s="30"/>
      <c r="M352" s="30"/>
    </row>
    <row r="353" spans="6:13" ht="15" customHeight="1">
      <c r="F353" s="30"/>
      <c r="G353" s="30"/>
      <c r="H353" s="30"/>
      <c r="I353" s="30"/>
      <c r="J353" s="30"/>
      <c r="K353" s="30"/>
      <c r="L353" s="30"/>
      <c r="M353" s="30"/>
    </row>
    <row r="354" spans="6:13" ht="15" customHeight="1">
      <c r="F354" s="30"/>
      <c r="G354" s="30"/>
      <c r="H354" s="30"/>
      <c r="I354" s="30"/>
      <c r="J354" s="30"/>
      <c r="K354" s="30"/>
      <c r="L354" s="30"/>
      <c r="M354" s="30"/>
    </row>
    <row r="355" spans="6:13" ht="15" customHeight="1">
      <c r="F355" s="30"/>
      <c r="G355" s="30"/>
      <c r="H355" s="30"/>
      <c r="I355" s="30"/>
      <c r="J355" s="30"/>
      <c r="K355" s="30"/>
      <c r="L355" s="30"/>
      <c r="M355" s="30"/>
    </row>
    <row r="356" spans="6:13" ht="15" customHeight="1">
      <c r="F356" s="30"/>
      <c r="G356" s="30"/>
      <c r="H356" s="30"/>
      <c r="I356" s="30"/>
      <c r="J356" s="30"/>
      <c r="K356" s="30"/>
      <c r="L356" s="30"/>
      <c r="M356" s="30"/>
    </row>
    <row r="357" spans="6:13" ht="15" customHeight="1">
      <c r="F357" s="30"/>
      <c r="G357" s="30"/>
      <c r="H357" s="30"/>
      <c r="I357" s="30"/>
      <c r="J357" s="30"/>
      <c r="K357" s="30"/>
      <c r="L357" s="30"/>
      <c r="M357" s="30"/>
    </row>
    <row r="358" spans="6:13" ht="15" customHeight="1">
      <c r="F358" s="30"/>
      <c r="G358" s="30"/>
      <c r="H358" s="30"/>
      <c r="I358" s="30"/>
      <c r="J358" s="30"/>
      <c r="K358" s="30"/>
      <c r="L358" s="30"/>
      <c r="M358" s="30"/>
    </row>
    <row r="359" spans="6:13" ht="15" customHeight="1">
      <c r="F359" s="30"/>
      <c r="G359" s="30"/>
      <c r="H359" s="30"/>
      <c r="I359" s="30"/>
      <c r="J359" s="30"/>
      <c r="K359" s="30"/>
      <c r="L359" s="30"/>
      <c r="M359" s="30"/>
    </row>
    <row r="360" spans="6:13" ht="15" customHeight="1">
      <c r="F360" s="30"/>
      <c r="G360" s="30"/>
      <c r="H360" s="30"/>
      <c r="I360" s="30"/>
      <c r="J360" s="30"/>
      <c r="K360" s="30"/>
      <c r="L360" s="30"/>
      <c r="M360" s="30"/>
    </row>
    <row r="361" spans="6:13" ht="15" customHeight="1">
      <c r="F361" s="30"/>
      <c r="G361" s="30"/>
      <c r="H361" s="30"/>
      <c r="I361" s="30"/>
      <c r="J361" s="30"/>
      <c r="K361" s="30"/>
      <c r="L361" s="30"/>
      <c r="M361" s="30"/>
    </row>
    <row r="362" spans="6:13" ht="15" customHeight="1">
      <c r="F362" s="30"/>
      <c r="G362" s="30"/>
      <c r="H362" s="30"/>
      <c r="I362" s="30"/>
      <c r="J362" s="30"/>
      <c r="K362" s="30"/>
      <c r="L362" s="30"/>
      <c r="M362" s="30"/>
    </row>
    <row r="363" spans="6:13" ht="15" customHeight="1">
      <c r="F363" s="30"/>
      <c r="G363" s="30"/>
      <c r="H363" s="30"/>
      <c r="I363" s="30"/>
      <c r="J363" s="30"/>
      <c r="K363" s="30"/>
      <c r="L363" s="30"/>
      <c r="M363" s="30"/>
    </row>
    <row r="364" spans="6:13" ht="15" customHeight="1">
      <c r="F364" s="30"/>
      <c r="G364" s="30"/>
      <c r="H364" s="30"/>
      <c r="I364" s="30"/>
      <c r="J364" s="30"/>
      <c r="K364" s="30"/>
      <c r="L364" s="30"/>
      <c r="M364" s="30"/>
    </row>
    <row r="365" spans="6:13" ht="15" customHeight="1">
      <c r="F365" s="30"/>
      <c r="G365" s="30"/>
      <c r="H365" s="30"/>
      <c r="I365" s="30"/>
      <c r="J365" s="30"/>
      <c r="K365" s="30"/>
      <c r="L365" s="30"/>
      <c r="M365" s="30"/>
    </row>
    <row r="366" spans="6:13" ht="15" customHeight="1">
      <c r="F366" s="30"/>
      <c r="G366" s="30"/>
      <c r="H366" s="30"/>
      <c r="I366" s="30"/>
      <c r="J366" s="30"/>
      <c r="K366" s="30"/>
      <c r="L366" s="30"/>
      <c r="M366" s="30"/>
    </row>
    <row r="367" spans="6:13" ht="15" customHeight="1">
      <c r="F367" s="30"/>
      <c r="G367" s="30"/>
      <c r="H367" s="30"/>
      <c r="I367" s="30"/>
      <c r="J367" s="30"/>
      <c r="K367" s="30"/>
      <c r="L367" s="30"/>
      <c r="M367" s="30"/>
    </row>
    <row r="368" spans="6:13" ht="15" customHeight="1">
      <c r="F368" s="30"/>
      <c r="G368" s="30"/>
      <c r="H368" s="30"/>
      <c r="I368" s="30"/>
      <c r="J368" s="30"/>
      <c r="K368" s="30"/>
      <c r="L368" s="30"/>
      <c r="M368" s="30"/>
    </row>
    <row r="369" spans="6:13" ht="15" customHeight="1">
      <c r="F369" s="30"/>
      <c r="G369" s="30"/>
      <c r="H369" s="30"/>
      <c r="I369" s="30"/>
      <c r="J369" s="30"/>
      <c r="K369" s="30"/>
      <c r="L369" s="30"/>
      <c r="M369" s="30"/>
    </row>
    <row r="370" spans="6:13" ht="15" customHeight="1">
      <c r="F370" s="30"/>
      <c r="G370" s="30"/>
      <c r="H370" s="30"/>
      <c r="I370" s="30"/>
      <c r="J370" s="30"/>
      <c r="K370" s="30"/>
      <c r="L370" s="30"/>
      <c r="M370" s="30"/>
    </row>
    <row r="371" spans="6:13" ht="15" customHeight="1">
      <c r="F371" s="30"/>
      <c r="G371" s="30"/>
      <c r="H371" s="30"/>
      <c r="I371" s="30"/>
      <c r="J371" s="30"/>
      <c r="K371" s="30"/>
      <c r="L371" s="30"/>
      <c r="M371" s="30"/>
    </row>
    <row r="372" spans="6:13" ht="15" customHeight="1">
      <c r="F372" s="30"/>
      <c r="G372" s="30"/>
      <c r="H372" s="30"/>
      <c r="I372" s="30"/>
      <c r="J372" s="30"/>
      <c r="K372" s="30"/>
      <c r="L372" s="30"/>
      <c r="M372" s="30"/>
    </row>
    <row r="373" spans="6:13" ht="15" customHeight="1">
      <c r="F373" s="30"/>
      <c r="G373" s="30"/>
      <c r="H373" s="30"/>
      <c r="I373" s="30"/>
      <c r="J373" s="30"/>
      <c r="K373" s="30"/>
      <c r="L373" s="30"/>
      <c r="M373" s="30"/>
    </row>
    <row r="374" spans="6:13" ht="15" customHeight="1">
      <c r="F374" s="30"/>
      <c r="G374" s="30"/>
      <c r="H374" s="30"/>
      <c r="I374" s="30"/>
      <c r="J374" s="30"/>
      <c r="K374" s="30"/>
      <c r="L374" s="30"/>
      <c r="M374" s="30"/>
    </row>
    <row r="375" spans="6:13" ht="15" customHeight="1">
      <c r="F375" s="30"/>
      <c r="G375" s="30"/>
      <c r="H375" s="30"/>
      <c r="I375" s="30"/>
      <c r="J375" s="30"/>
      <c r="K375" s="30"/>
      <c r="L375" s="30"/>
      <c r="M375" s="30"/>
    </row>
    <row r="376" spans="6:13" ht="15" customHeight="1">
      <c r="F376" s="30"/>
      <c r="G376" s="30"/>
      <c r="H376" s="30"/>
      <c r="I376" s="30"/>
      <c r="J376" s="30"/>
      <c r="K376" s="30"/>
      <c r="L376" s="30"/>
      <c r="M376" s="30"/>
    </row>
    <row r="377" spans="6:13" ht="15" customHeight="1">
      <c r="F377" s="30"/>
      <c r="G377" s="30"/>
      <c r="H377" s="30"/>
      <c r="I377" s="30"/>
      <c r="J377" s="30"/>
      <c r="K377" s="30"/>
      <c r="L377" s="30"/>
      <c r="M377" s="30"/>
    </row>
    <row r="378" spans="6:13" ht="15" customHeight="1">
      <c r="F378" s="30"/>
      <c r="G378" s="30"/>
      <c r="H378" s="30"/>
      <c r="I378" s="30"/>
      <c r="J378" s="30"/>
      <c r="K378" s="30"/>
      <c r="L378" s="30"/>
      <c r="M378" s="30"/>
    </row>
    <row r="379" spans="6:13" ht="15" customHeight="1">
      <c r="F379" s="30"/>
      <c r="G379" s="30"/>
      <c r="H379" s="30"/>
      <c r="I379" s="30"/>
      <c r="J379" s="30"/>
      <c r="K379" s="30"/>
      <c r="L379" s="30"/>
      <c r="M379" s="30"/>
    </row>
    <row r="380" spans="6:13" ht="15" customHeight="1">
      <c r="F380" s="30"/>
      <c r="G380" s="30"/>
      <c r="H380" s="30"/>
      <c r="I380" s="30"/>
      <c r="J380" s="30"/>
      <c r="K380" s="30"/>
      <c r="L380" s="30"/>
      <c r="M380" s="30"/>
    </row>
    <row r="381" spans="6:13" ht="15" customHeight="1">
      <c r="F381" s="30"/>
      <c r="G381" s="30"/>
      <c r="H381" s="30"/>
      <c r="I381" s="30"/>
      <c r="J381" s="30"/>
      <c r="K381" s="30"/>
      <c r="L381" s="30"/>
      <c r="M381" s="30"/>
    </row>
    <row r="382" spans="6:13" ht="15" customHeight="1">
      <c r="F382" s="30"/>
      <c r="G382" s="30"/>
      <c r="H382" s="30"/>
      <c r="I382" s="30"/>
      <c r="J382" s="30"/>
      <c r="K382" s="30"/>
      <c r="L382" s="30"/>
      <c r="M382" s="30"/>
    </row>
    <row r="383" spans="6:13" ht="15" customHeight="1">
      <c r="F383" s="30"/>
      <c r="G383" s="30"/>
      <c r="H383" s="30"/>
      <c r="I383" s="30"/>
      <c r="J383" s="30"/>
      <c r="K383" s="30"/>
      <c r="L383" s="30"/>
      <c r="M383" s="30"/>
    </row>
    <row r="384" spans="6:13" ht="15" customHeight="1">
      <c r="F384" s="30"/>
      <c r="G384" s="30"/>
      <c r="H384" s="30"/>
      <c r="I384" s="30"/>
      <c r="J384" s="30"/>
      <c r="K384" s="30"/>
      <c r="L384" s="30"/>
      <c r="M384" s="30"/>
    </row>
    <row r="385" spans="6:13" ht="15" customHeight="1">
      <c r="F385" s="30"/>
      <c r="G385" s="30"/>
      <c r="H385" s="30"/>
      <c r="I385" s="30"/>
      <c r="J385" s="30"/>
      <c r="K385" s="30"/>
      <c r="L385" s="30"/>
      <c r="M385" s="30"/>
    </row>
    <row r="386" spans="6:13" ht="15" customHeight="1">
      <c r="F386" s="30"/>
      <c r="G386" s="30"/>
      <c r="H386" s="30"/>
      <c r="I386" s="30"/>
      <c r="J386" s="30"/>
      <c r="K386" s="30"/>
      <c r="L386" s="30"/>
      <c r="M386" s="30"/>
    </row>
    <row r="387" spans="6:13" ht="15" customHeight="1">
      <c r="F387" s="30"/>
      <c r="G387" s="30"/>
      <c r="H387" s="30"/>
      <c r="I387" s="30"/>
      <c r="J387" s="30"/>
      <c r="K387" s="30"/>
      <c r="L387" s="30"/>
      <c r="M387" s="30"/>
    </row>
    <row r="388" spans="6:13" ht="15" customHeight="1">
      <c r="F388" s="30"/>
      <c r="G388" s="30"/>
      <c r="H388" s="30"/>
      <c r="I388" s="30"/>
      <c r="J388" s="30"/>
      <c r="K388" s="30"/>
      <c r="L388" s="30"/>
      <c r="M388" s="30"/>
    </row>
    <row r="389" spans="6:13" ht="15" customHeight="1">
      <c r="F389" s="30"/>
      <c r="G389" s="30"/>
      <c r="H389" s="30"/>
      <c r="I389" s="30"/>
      <c r="J389" s="30"/>
      <c r="K389" s="30"/>
      <c r="L389" s="30"/>
      <c r="M389" s="30"/>
    </row>
    <row r="390" spans="6:13" ht="15" customHeight="1">
      <c r="F390" s="30"/>
      <c r="G390" s="30"/>
      <c r="H390" s="30"/>
      <c r="I390" s="30"/>
      <c r="J390" s="30"/>
      <c r="K390" s="30"/>
      <c r="L390" s="30"/>
      <c r="M390" s="30"/>
    </row>
    <row r="391" spans="6:13" ht="15" customHeight="1">
      <c r="F391" s="30"/>
      <c r="G391" s="30"/>
      <c r="H391" s="30"/>
      <c r="I391" s="30"/>
      <c r="J391" s="30"/>
      <c r="K391" s="30"/>
      <c r="L391" s="30"/>
      <c r="M391" s="30"/>
    </row>
    <row r="392" spans="6:13" ht="15" customHeight="1">
      <c r="F392" s="30"/>
      <c r="G392" s="30"/>
      <c r="H392" s="30"/>
      <c r="I392" s="30"/>
      <c r="J392" s="30"/>
      <c r="K392" s="30"/>
      <c r="L392" s="30"/>
      <c r="M392" s="30"/>
    </row>
    <row r="393" spans="6:13" ht="15" customHeight="1">
      <c r="F393" s="30"/>
      <c r="G393" s="30"/>
      <c r="H393" s="30"/>
      <c r="I393" s="30"/>
      <c r="J393" s="30"/>
      <c r="K393" s="30"/>
      <c r="L393" s="30"/>
      <c r="M393" s="30"/>
    </row>
    <row r="394" spans="6:13" ht="15" customHeight="1">
      <c r="F394" s="30"/>
      <c r="G394" s="30"/>
      <c r="H394" s="30"/>
      <c r="I394" s="30"/>
      <c r="J394" s="30"/>
      <c r="K394" s="30"/>
      <c r="L394" s="30"/>
      <c r="M394" s="30"/>
    </row>
    <row r="395" spans="6:13" ht="15" customHeight="1">
      <c r="F395" s="30"/>
      <c r="G395" s="30"/>
      <c r="H395" s="30"/>
      <c r="I395" s="30"/>
      <c r="J395" s="30"/>
      <c r="K395" s="30"/>
      <c r="L395" s="30"/>
      <c r="M395" s="30"/>
    </row>
    <row r="396" spans="6:13" ht="15" customHeight="1">
      <c r="F396" s="30"/>
      <c r="G396" s="30"/>
      <c r="H396" s="30"/>
      <c r="I396" s="30"/>
      <c r="J396" s="30"/>
      <c r="K396" s="30"/>
      <c r="L396" s="30"/>
      <c r="M396" s="30"/>
    </row>
    <row r="397" spans="6:13" ht="15" customHeight="1">
      <c r="F397" s="30"/>
      <c r="G397" s="30"/>
      <c r="H397" s="30"/>
      <c r="I397" s="30"/>
      <c r="J397" s="30"/>
      <c r="K397" s="30"/>
      <c r="L397" s="30"/>
      <c r="M397" s="30"/>
    </row>
    <row r="398" spans="6:13" ht="15" customHeight="1">
      <c r="F398" s="30"/>
      <c r="G398" s="30"/>
      <c r="H398" s="30"/>
      <c r="I398" s="30"/>
      <c r="J398" s="30"/>
      <c r="K398" s="30"/>
      <c r="L398" s="30"/>
      <c r="M398" s="30"/>
    </row>
    <row r="399" spans="6:13" ht="15" customHeight="1">
      <c r="F399" s="30"/>
      <c r="G399" s="30"/>
      <c r="H399" s="30"/>
      <c r="I399" s="30"/>
      <c r="J399" s="30"/>
      <c r="K399" s="30"/>
      <c r="L399" s="30"/>
      <c r="M399" s="30"/>
    </row>
    <row r="400" spans="6:13" ht="15" customHeight="1">
      <c r="F400" s="30"/>
      <c r="G400" s="30"/>
      <c r="H400" s="30"/>
      <c r="I400" s="30"/>
      <c r="J400" s="30"/>
      <c r="K400" s="30"/>
      <c r="L400" s="30"/>
      <c r="M400" s="30"/>
    </row>
    <row r="401" spans="6:13" ht="15" customHeight="1">
      <c r="F401" s="30"/>
      <c r="G401" s="30"/>
      <c r="H401" s="30"/>
      <c r="I401" s="30"/>
      <c r="J401" s="30"/>
      <c r="K401" s="30"/>
      <c r="L401" s="30"/>
      <c r="M401" s="30"/>
    </row>
    <row r="402" spans="6:13" ht="15" customHeight="1">
      <c r="F402" s="30"/>
      <c r="G402" s="30"/>
      <c r="H402" s="30"/>
      <c r="I402" s="30"/>
      <c r="J402" s="30"/>
      <c r="K402" s="30"/>
      <c r="L402" s="30"/>
      <c r="M402" s="30"/>
    </row>
    <row r="403" spans="6:13" ht="15" customHeight="1">
      <c r="F403" s="30"/>
      <c r="G403" s="30"/>
      <c r="H403" s="30"/>
      <c r="I403" s="30"/>
      <c r="J403" s="30"/>
      <c r="K403" s="30"/>
      <c r="L403" s="30"/>
      <c r="M403" s="30"/>
    </row>
    <row r="404" spans="6:13" ht="15" customHeight="1">
      <c r="F404" s="30"/>
      <c r="G404" s="30"/>
      <c r="H404" s="30"/>
      <c r="I404" s="30"/>
      <c r="J404" s="30"/>
      <c r="K404" s="30"/>
      <c r="L404" s="30"/>
      <c r="M404" s="30"/>
    </row>
    <row r="405" spans="6:13" ht="15" customHeight="1">
      <c r="F405" s="30"/>
      <c r="G405" s="30"/>
      <c r="H405" s="30"/>
      <c r="I405" s="30"/>
      <c r="J405" s="30"/>
      <c r="K405" s="30"/>
      <c r="L405" s="30"/>
      <c r="M405" s="30"/>
    </row>
    <row r="406" spans="6:13" ht="15" customHeight="1">
      <c r="F406" s="30"/>
      <c r="G406" s="30"/>
      <c r="H406" s="30"/>
      <c r="I406" s="30"/>
      <c r="J406" s="30"/>
      <c r="K406" s="30"/>
      <c r="L406" s="30"/>
      <c r="M406" s="30"/>
    </row>
    <row r="407" spans="6:13" ht="15" customHeight="1">
      <c r="F407" s="30"/>
      <c r="G407" s="30"/>
      <c r="H407" s="30"/>
      <c r="I407" s="30"/>
      <c r="J407" s="30"/>
      <c r="K407" s="30"/>
      <c r="L407" s="30"/>
      <c r="M407" s="30"/>
    </row>
    <row r="408" spans="6:13" ht="15" customHeight="1">
      <c r="F408" s="30"/>
      <c r="G408" s="30"/>
      <c r="H408" s="30"/>
      <c r="I408" s="30"/>
      <c r="J408" s="30"/>
      <c r="K408" s="30"/>
      <c r="L408" s="30"/>
      <c r="M408" s="30"/>
    </row>
    <row r="409" spans="6:13" ht="15" customHeight="1">
      <c r="F409" s="30"/>
      <c r="G409" s="30"/>
      <c r="H409" s="30"/>
      <c r="I409" s="30"/>
      <c r="J409" s="30"/>
      <c r="K409" s="30"/>
      <c r="L409" s="30"/>
      <c r="M409" s="30"/>
    </row>
    <row r="410" spans="6:13" ht="15" customHeight="1">
      <c r="F410" s="30"/>
      <c r="G410" s="30"/>
      <c r="H410" s="30"/>
      <c r="I410" s="30"/>
      <c r="J410" s="30"/>
      <c r="K410" s="30"/>
      <c r="L410" s="30"/>
      <c r="M410" s="30"/>
    </row>
    <row r="411" spans="6:13" ht="15" customHeight="1">
      <c r="F411" s="30"/>
      <c r="G411" s="30"/>
      <c r="H411" s="30"/>
      <c r="I411" s="30"/>
      <c r="J411" s="30"/>
      <c r="K411" s="30"/>
      <c r="L411" s="30"/>
      <c r="M411" s="30"/>
    </row>
    <row r="412" spans="6:13" ht="15" customHeight="1">
      <c r="F412" s="30"/>
      <c r="G412" s="30"/>
      <c r="H412" s="30"/>
      <c r="I412" s="30"/>
      <c r="J412" s="30"/>
      <c r="K412" s="30"/>
      <c r="L412" s="30"/>
      <c r="M412" s="30"/>
    </row>
    <row r="413" spans="6:13" ht="15" customHeight="1">
      <c r="F413" s="30"/>
      <c r="G413" s="30"/>
      <c r="H413" s="30"/>
      <c r="I413" s="30"/>
      <c r="J413" s="30"/>
      <c r="K413" s="30"/>
      <c r="L413" s="30"/>
      <c r="M413" s="30"/>
    </row>
    <row r="414" spans="6:13" ht="15" customHeight="1">
      <c r="F414" s="30"/>
      <c r="G414" s="30"/>
      <c r="H414" s="30"/>
      <c r="I414" s="30"/>
      <c r="J414" s="30"/>
      <c r="K414" s="30"/>
      <c r="L414" s="30"/>
      <c r="M414" s="30"/>
    </row>
    <row r="415" spans="6:13" ht="15" customHeight="1">
      <c r="F415" s="30"/>
      <c r="G415" s="30"/>
      <c r="H415" s="30"/>
      <c r="I415" s="30"/>
      <c r="J415" s="30"/>
      <c r="K415" s="30"/>
      <c r="L415" s="30"/>
      <c r="M415" s="30"/>
    </row>
    <row r="416" spans="6:13" ht="15" customHeight="1">
      <c r="F416" s="30"/>
      <c r="G416" s="30"/>
      <c r="H416" s="30"/>
      <c r="I416" s="30"/>
      <c r="J416" s="30"/>
      <c r="K416" s="30"/>
      <c r="L416" s="30"/>
      <c r="M416" s="30"/>
    </row>
    <row r="417" spans="6:13" ht="15" customHeight="1">
      <c r="F417" s="30"/>
      <c r="G417" s="30"/>
      <c r="H417" s="30"/>
      <c r="I417" s="30"/>
      <c r="J417" s="30"/>
      <c r="K417" s="30"/>
      <c r="L417" s="30"/>
      <c r="M417" s="30"/>
    </row>
    <row r="418" spans="6:13" ht="15" customHeight="1">
      <c r="F418" s="30"/>
      <c r="G418" s="30"/>
      <c r="H418" s="30"/>
      <c r="I418" s="30"/>
      <c r="J418" s="30"/>
      <c r="K418" s="30"/>
      <c r="L418" s="30"/>
      <c r="M418" s="30"/>
    </row>
    <row r="419" spans="6:13" ht="15" customHeight="1">
      <c r="F419" s="30"/>
      <c r="G419" s="30"/>
      <c r="H419" s="30"/>
      <c r="I419" s="30"/>
      <c r="J419" s="30"/>
      <c r="K419" s="30"/>
      <c r="L419" s="30"/>
      <c r="M419" s="30"/>
    </row>
    <row r="420" spans="6:13" ht="15" customHeight="1">
      <c r="F420" s="30"/>
      <c r="G420" s="30"/>
      <c r="H420" s="30"/>
      <c r="I420" s="30"/>
      <c r="J420" s="30"/>
      <c r="K420" s="30"/>
      <c r="L420" s="30"/>
      <c r="M420" s="30"/>
    </row>
    <row r="421" spans="6:13" ht="15" customHeight="1">
      <c r="F421" s="30"/>
      <c r="G421" s="30"/>
      <c r="H421" s="30"/>
      <c r="I421" s="30"/>
      <c r="J421" s="30"/>
      <c r="K421" s="30"/>
      <c r="L421" s="30"/>
      <c r="M421" s="30"/>
    </row>
    <row r="422" spans="6:13" ht="15" customHeight="1">
      <c r="F422" s="30"/>
      <c r="G422" s="30"/>
      <c r="H422" s="30"/>
      <c r="I422" s="30"/>
      <c r="J422" s="30"/>
      <c r="K422" s="30"/>
      <c r="L422" s="30"/>
      <c r="M422" s="30"/>
    </row>
    <row r="423" spans="6:13" ht="15" customHeight="1">
      <c r="F423" s="30"/>
      <c r="G423" s="30"/>
      <c r="H423" s="30"/>
      <c r="I423" s="30"/>
      <c r="J423" s="30"/>
      <c r="K423" s="30"/>
      <c r="L423" s="30"/>
      <c r="M423" s="30"/>
    </row>
    <row r="424" spans="6:13" ht="15" customHeight="1">
      <c r="F424" s="30"/>
      <c r="G424" s="30"/>
      <c r="H424" s="30"/>
      <c r="I424" s="30"/>
      <c r="J424" s="30"/>
      <c r="K424" s="30"/>
      <c r="L424" s="30"/>
      <c r="M424" s="30"/>
    </row>
    <row r="425" spans="6:13" ht="15" customHeight="1">
      <c r="F425" s="30"/>
      <c r="G425" s="30"/>
      <c r="H425" s="30"/>
      <c r="I425" s="30"/>
      <c r="J425" s="30"/>
      <c r="K425" s="30"/>
      <c r="L425" s="30"/>
      <c r="M425" s="30"/>
    </row>
    <row r="426" spans="6:13" ht="15" customHeight="1">
      <c r="F426" s="30"/>
      <c r="G426" s="30"/>
      <c r="H426" s="30"/>
      <c r="I426" s="30"/>
      <c r="J426" s="30"/>
      <c r="K426" s="30"/>
      <c r="L426" s="30"/>
      <c r="M426" s="30"/>
    </row>
    <row r="427" spans="6:13" ht="15" customHeight="1">
      <c r="F427" s="30"/>
      <c r="G427" s="30"/>
      <c r="H427" s="30"/>
      <c r="I427" s="30"/>
      <c r="J427" s="30"/>
      <c r="K427" s="30"/>
      <c r="L427" s="30"/>
      <c r="M427" s="30"/>
    </row>
    <row r="428" spans="6:13" ht="15" customHeight="1">
      <c r="F428" s="30"/>
      <c r="G428" s="30"/>
      <c r="H428" s="30"/>
      <c r="I428" s="30"/>
      <c r="J428" s="30"/>
      <c r="K428" s="30"/>
      <c r="L428" s="30"/>
      <c r="M428" s="30"/>
    </row>
    <row r="429" spans="6:13" ht="15" customHeight="1">
      <c r="F429" s="30"/>
      <c r="G429" s="30"/>
      <c r="H429" s="30"/>
      <c r="I429" s="30"/>
      <c r="J429" s="30"/>
      <c r="K429" s="30"/>
      <c r="L429" s="30"/>
      <c r="M429" s="30"/>
    </row>
    <row r="430" spans="6:13" ht="15" customHeight="1">
      <c r="F430" s="30"/>
      <c r="G430" s="30"/>
      <c r="H430" s="30"/>
      <c r="I430" s="30"/>
      <c r="J430" s="30"/>
      <c r="K430" s="30"/>
      <c r="L430" s="30"/>
      <c r="M430" s="30"/>
    </row>
    <row r="431" spans="6:13" ht="15" customHeight="1">
      <c r="F431" s="30"/>
      <c r="G431" s="30"/>
      <c r="H431" s="30"/>
      <c r="I431" s="30"/>
      <c r="J431" s="30"/>
      <c r="K431" s="30"/>
      <c r="L431" s="30"/>
      <c r="M431" s="30"/>
    </row>
    <row r="432" spans="6:13" ht="15" customHeight="1">
      <c r="F432" s="30"/>
      <c r="G432" s="30"/>
      <c r="H432" s="30"/>
      <c r="I432" s="30"/>
      <c r="J432" s="30"/>
      <c r="K432" s="30"/>
      <c r="L432" s="30"/>
      <c r="M432" s="30"/>
    </row>
    <row r="433" spans="6:13" ht="15" customHeight="1">
      <c r="F433" s="30"/>
      <c r="G433" s="30"/>
      <c r="H433" s="30"/>
      <c r="I433" s="30"/>
      <c r="J433" s="30"/>
      <c r="K433" s="30"/>
      <c r="L433" s="30"/>
      <c r="M433" s="30"/>
    </row>
    <row r="434" spans="6:13" ht="15" customHeight="1">
      <c r="F434" s="30"/>
      <c r="G434" s="30"/>
      <c r="H434" s="30"/>
      <c r="I434" s="30"/>
      <c r="J434" s="30"/>
      <c r="K434" s="30"/>
      <c r="L434" s="30"/>
      <c r="M434" s="30"/>
    </row>
    <row r="435" spans="6:13" ht="15" customHeight="1">
      <c r="F435" s="30"/>
      <c r="G435" s="30"/>
      <c r="H435" s="30"/>
      <c r="I435" s="30"/>
      <c r="J435" s="30"/>
      <c r="K435" s="30"/>
      <c r="L435" s="30"/>
      <c r="M435" s="30"/>
    </row>
    <row r="436" spans="6:13" ht="15" customHeight="1">
      <c r="F436" s="30"/>
      <c r="G436" s="30"/>
      <c r="H436" s="30"/>
      <c r="I436" s="30"/>
      <c r="J436" s="30"/>
      <c r="K436" s="30"/>
      <c r="L436" s="30"/>
      <c r="M436" s="30"/>
    </row>
  </sheetData>
  <mergeCells count="2">
    <mergeCell ref="F105:I105"/>
    <mergeCell ref="C178:J178"/>
  </mergeCells>
  <printOptions/>
  <pageMargins left="0.75" right="0.49" top="1" bottom="0.83" header="0.5" footer="0.5"/>
  <pageSetup firstPageNumber="10" useFirstPageNumber="1" horizontalDpi="600" verticalDpi="600" orientation="portrait" paperSize="9" r:id="rId2"/>
  <headerFooter alignWithMargins="0">
    <oddFooter>&amp;C&amp;P</oddFooter>
  </headerFooter>
  <rowBreaks count="1" manualBreakCount="1">
    <brk id="4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user</cp:lastModifiedBy>
  <cp:lastPrinted>2007-03-26T10:46:21Z</cp:lastPrinted>
  <dcterms:created xsi:type="dcterms:W3CDTF">2006-07-27T15:29:02Z</dcterms:created>
  <dcterms:modified xsi:type="dcterms:W3CDTF">2007-03-26T10:46:32Z</dcterms:modified>
  <cp:category/>
  <cp:version/>
  <cp:contentType/>
  <cp:contentStatus/>
</cp:coreProperties>
</file>